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50" windowHeight="4875" activeTab="0"/>
  </bookViews>
  <sheets>
    <sheet name="Dietas" sheetId="1" r:id="rId1"/>
    <sheet name="Viajes" sheetId="2" r:id="rId2"/>
    <sheet name="Gastos repre-proto" sheetId="3" r:id="rId3"/>
  </sheets>
  <externalReferences>
    <externalReference r:id="rId6"/>
    <externalReference r:id="rId7"/>
  </externalReferences>
  <definedNames>
    <definedName name="_xlnm.Print_Area" localSheetId="0">'Dietas'!$X$5:$AD$17</definedName>
    <definedName name="_xlnm.Print_Area" localSheetId="1">'Viajes'!$B$1:$F$86</definedName>
  </definedNames>
  <calcPr fullCalcOnLoad="1"/>
</workbook>
</file>

<file path=xl/comments1.xml><?xml version="1.0" encoding="utf-8"?>
<comments xmlns="http://schemas.openxmlformats.org/spreadsheetml/2006/main">
  <authors>
    <author>DGTIC</author>
  </authors>
  <commentList>
    <comment ref="H10" authorId="0">
      <text>
        <r>
          <rPr>
            <b/>
            <sz val="9"/>
            <rFont val="Tahoma"/>
            <family val="2"/>
          </rPr>
          <t>DGTIC:</t>
        </r>
        <r>
          <rPr>
            <sz val="9"/>
            <rFont val="Tahoma"/>
            <family val="2"/>
          </rPr>
          <t xml:space="preserve">
CORRESPONDE A INDEMNIZACION POR DESPLAZAMIENTO</t>
        </r>
      </text>
    </comment>
  </commentList>
</comments>
</file>

<file path=xl/sharedStrings.xml><?xml version="1.0" encoding="utf-8"?>
<sst xmlns="http://schemas.openxmlformats.org/spreadsheetml/2006/main" count="433" uniqueCount="205">
  <si>
    <t>NOMBRE Y APELLIDOS</t>
  </si>
  <si>
    <t>CARGO</t>
  </si>
  <si>
    <t>PROGRAMA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</si>
  <si>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</si>
  <si>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</si>
  <si>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</si>
  <si>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</si>
  <si>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</si>
  <si>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</si>
  <si>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</si>
  <si>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</si>
  <si>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</si>
  <si>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</si>
  <si>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</si>
  <si>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</si>
  <si>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AÑO</t>
  </si>
  <si>
    <t>Alojam. 
y/o
manutenc.</t>
  </si>
  <si>
    <t>Locomoción</t>
  </si>
  <si>
    <t>Total</t>
  </si>
  <si>
    <t>Descuento por gastos directamente satisfechos</t>
  </si>
  <si>
    <t>Lugar y fechas</t>
  </si>
  <si>
    <t>Motivo</t>
  </si>
  <si>
    <t>Coste satisfecho</t>
  </si>
  <si>
    <t>Concepto</t>
  </si>
  <si>
    <t>Adjudicatario</t>
  </si>
  <si>
    <t>Objeto</t>
  </si>
  <si>
    <t>711A</t>
  </si>
  <si>
    <t>712F</t>
  </si>
  <si>
    <t>711B</t>
  </si>
  <si>
    <t>INDEMNIZACIONES POR RAZÓN DE SERVICIO ABONADAS A ALTOS CARGOS EN EL AÑO 2019</t>
  </si>
  <si>
    <t>531B</t>
  </si>
  <si>
    <t>712D</t>
  </si>
  <si>
    <t>Madrid,16/01/2019 y 17/01/2019</t>
  </si>
  <si>
    <t>Reunión Ministerio</t>
  </si>
  <si>
    <t>Gastos Alojamiento</t>
  </si>
  <si>
    <t>Sanander Agencia de viajes</t>
  </si>
  <si>
    <t>Madrid,20/01/2019 y 21/01/2019</t>
  </si>
  <si>
    <t>Madrid 24/01/2019 a 26/01/2019</t>
  </si>
  <si>
    <t>FITUR</t>
  </si>
  <si>
    <t>Madrid 12/03/2019</t>
  </si>
  <si>
    <t xml:space="preserve"> Reunión Consejo Consultivo</t>
  </si>
  <si>
    <t>Viajes Naranco,S.A.</t>
  </si>
  <si>
    <t>Alto Cargo: Consejera de Desarrollo Rural y Recursos Naturales. MARIA JESÚS ALVAREZ GONZÁLEZ</t>
  </si>
  <si>
    <t>Jefe de Gabinete: J. GONZALO ASENJO PALMEOLA</t>
  </si>
  <si>
    <t>ReuniónConsejo Consultivo</t>
  </si>
  <si>
    <t>Madrid, 04/02/2019</t>
  </si>
  <si>
    <t>comida de  trabajo</t>
  </si>
  <si>
    <t>reunión de representantes igp miel</t>
  </si>
  <si>
    <t>Taberna del Arco</t>
  </si>
  <si>
    <t>Madrid, 24/02/2019 al 25/02/2019</t>
  </si>
  <si>
    <t>Reunión Sede del Ministerio de Agricultura, Pesca y Alimentación</t>
  </si>
  <si>
    <t>Sanander (agencia de viajes)</t>
  </si>
  <si>
    <t>Madrid, 25/03/2019 al 26/03/2019</t>
  </si>
  <si>
    <t xml:space="preserve">Reunión de directores generales de cc.aa </t>
  </si>
  <si>
    <t>Madrid, 30/01/2019 y 31/01/2019</t>
  </si>
  <si>
    <t>Reuniones en la Secretaría General de Pesca</t>
  </si>
  <si>
    <t>Avión</t>
  </si>
  <si>
    <t>Sanander, S.L.</t>
  </si>
  <si>
    <t>Madrid, 20/02/2019</t>
  </si>
  <si>
    <t>Reunión en la Secretaría General de Pesca</t>
  </si>
  <si>
    <t>Madrid, 27/02/2019</t>
  </si>
  <si>
    <t>Reunión Comisión Sectorial de Pesca en la S.G Pesca.</t>
  </si>
  <si>
    <t>Madrid, 05/03/2019</t>
  </si>
  <si>
    <t>Reunión Grupo de Trabajo FEMP, en la S.G.Pesca</t>
  </si>
  <si>
    <t>Madrid, 14/03/2019</t>
  </si>
  <si>
    <t>Globalia  Corporate Travel</t>
  </si>
  <si>
    <t>Madrid, 20/03/2019</t>
  </si>
  <si>
    <t>Reunión en la Secretaría General de Pesca.</t>
  </si>
  <si>
    <t>Madrid, 28/03/2019</t>
  </si>
  <si>
    <t>Avión y tren</t>
  </si>
  <si>
    <t>Tren</t>
  </si>
  <si>
    <t>Viaje 1</t>
  </si>
  <si>
    <t>Viaje 2</t>
  </si>
  <si>
    <t>Viaje 3</t>
  </si>
  <si>
    <t>Viaje 4</t>
  </si>
  <si>
    <t>Alto cargo: Directora General de Desarrollo Rural; MARIA JESÚS AGUILAR MENÉNDEZ</t>
  </si>
  <si>
    <t>Alto cargo: Directora General de Desarrollo Rural. MARIA JESÚS AGUILAR MENÉNDEZ</t>
  </si>
  <si>
    <t>Viaje 5</t>
  </si>
  <si>
    <t>Viaje 6</t>
  </si>
  <si>
    <t>Viaje 7</t>
  </si>
  <si>
    <t>Alto Cargo: Director General de Ganadería. IBO ÁLVAREZ GONZÁLEZ</t>
  </si>
  <si>
    <t>Madrid 05/04/2019 y 06/04/2019</t>
  </si>
  <si>
    <t>Presentación Cultura Sidrera( Teatro Lara),Acreditación Embajadores de la Cultura Sidrera Centros Asturianos y Salón Gourmet</t>
  </si>
  <si>
    <t>Hotel</t>
  </si>
  <si>
    <t>Viajes Naranco S.A</t>
  </si>
  <si>
    <t>Madrid 21/05/2019</t>
  </si>
  <si>
    <t>Madrid 03/06/2019</t>
  </si>
  <si>
    <t>comida</t>
  </si>
  <si>
    <t>protocolo</t>
  </si>
  <si>
    <t>Madrid,07/04/19 y 8/04/19</t>
  </si>
  <si>
    <t>Salón Gourmet</t>
  </si>
  <si>
    <t>Gastos alojamiento</t>
  </si>
  <si>
    <t>Viajes Naranco</t>
  </si>
  <si>
    <t>Bruselas 6/05/19 a 08/05/19</t>
  </si>
  <si>
    <t>Sead Food Expo Global</t>
  </si>
  <si>
    <t>Gastos alojamiento/avión</t>
  </si>
  <si>
    <t>Madrid 10/06/2019</t>
  </si>
  <si>
    <t>Consejo Consultivo</t>
  </si>
  <si>
    <t>Gastos avión</t>
  </si>
  <si>
    <t>Avoris Retail División, S.L.</t>
  </si>
  <si>
    <t xml:space="preserve"> ReuniónConsejo Consultivo</t>
  </si>
  <si>
    <t xml:space="preserve">2ª reunión grupo de trabajo de la pac </t>
  </si>
  <si>
    <t>viajes naranco</t>
  </si>
  <si>
    <t>congreso arquitectura verde de la pac post-2020</t>
  </si>
  <si>
    <t xml:space="preserve">3ª reunión grupo de trabajo de la pac </t>
  </si>
  <si>
    <t>avoris retail division sl.</t>
  </si>
  <si>
    <t>Madrid, 13/06/2019</t>
  </si>
  <si>
    <t>Zafra, 29 al 31/05/2019</t>
  </si>
  <si>
    <t>Madrid, 24/04/2019</t>
  </si>
  <si>
    <t>Madrid, 31/01/2019</t>
  </si>
  <si>
    <t>Madrid, 25/02/2019</t>
  </si>
  <si>
    <t>Madrid, 25/03/2019</t>
  </si>
  <si>
    <t>Coste satisfecho €</t>
  </si>
  <si>
    <t>comida de trabajo</t>
  </si>
  <si>
    <t>restaurnate del arco</t>
  </si>
  <si>
    <t>jornada de formación sgamcc</t>
  </si>
  <si>
    <t>Avoris Retail División S.L</t>
  </si>
  <si>
    <t>Restaurante  del Arco S.L</t>
  </si>
  <si>
    <t>Viaje 8</t>
  </si>
  <si>
    <t>Viaje 9</t>
  </si>
  <si>
    <t>Bruselas, 06 al 09/05/2019</t>
  </si>
  <si>
    <t>Feria pesquera SEAFOOD EXPOGLOBAL.</t>
  </si>
  <si>
    <t>Avión/Hotel</t>
  </si>
  <si>
    <t>Viajes Naranco, S.A.</t>
  </si>
  <si>
    <t>Madrid 03/07/2019 y 04/07/2019</t>
  </si>
  <si>
    <t>Reunión Directores Organismos Pagadores (FEGA)</t>
  </si>
  <si>
    <t>Billetes Tren Alvia</t>
  </si>
  <si>
    <t>Avoris Retais División (BCD Travel)</t>
  </si>
  <si>
    <t>Madrid 17/09/2019 y 18/09/2019</t>
  </si>
  <si>
    <t>Reunión Comisión Sectorial de Agricultura y Desarrollo Rural</t>
  </si>
  <si>
    <t>JOSE MANUEL SENÉN CASAL IGLESIAS</t>
  </si>
  <si>
    <t>SECRETARIO GENERAL TÉCNICO</t>
  </si>
  <si>
    <t>IBO ÁLVAREZ GONZÁLEZ</t>
  </si>
  <si>
    <t>DIRECTOR GENERAL</t>
  </si>
  <si>
    <t>MARÍA JESÚS AGUILAR MENÉNDEZ</t>
  </si>
  <si>
    <t>DIRECTORA GENERAL</t>
  </si>
  <si>
    <t>MARIA JESUS ÁLVAREZ GONZÁLEZ</t>
  </si>
  <si>
    <t>CONSEJERA</t>
  </si>
  <si>
    <t>JOSÉ GONZALO ASENJO PALMEROLA</t>
  </si>
  <si>
    <t>JOSE ANTONIO FERRERA RUBIAL</t>
  </si>
  <si>
    <t>FRANCISCO JOSÉ GONZÁLEZ RODRÍGUEZ</t>
  </si>
  <si>
    <t>ALEJANDRO CALVO RODRIGUEZ</t>
  </si>
  <si>
    <t>CONSEJERO</t>
  </si>
  <si>
    <t>JESUS SOBERON PEREZ</t>
  </si>
  <si>
    <t>Madrid 18/07/2019</t>
  </si>
  <si>
    <t>Reunión Madrid</t>
  </si>
  <si>
    <t>Madrid 24/09/2019</t>
  </si>
  <si>
    <r>
      <t>Alto Cargo:</t>
    </r>
    <r>
      <rPr>
        <b/>
        <sz val="11"/>
        <color indexed="8"/>
        <rFont val="Calibri"/>
        <family val="2"/>
      </rPr>
      <t xml:space="preserve"> Director General de Medio Natural.  DAVID VILLAR GARCÍA</t>
    </r>
  </si>
  <si>
    <t xml:space="preserve">Tryp Chamberí </t>
  </si>
  <si>
    <t>Nota: El nuevo Consejero Don Alejandro Calvo Rodríguez y algunos de sus Altos Cargos no se reflejan pues a fecha 30/09/2019 no ha generado gastos en viajes.</t>
  </si>
  <si>
    <t>Alto Cargo: Consejero de Desarrollo Rural, Agroganadería y Pesca : ALEJANDRO JESÚS CALVO RODRÍGUEZ</t>
  </si>
  <si>
    <t>Madrid  (06/10/2019)</t>
  </si>
  <si>
    <t>Conferencia Sectorial /Consejo Consultivo</t>
  </si>
  <si>
    <t>Alto Cargo: Secretario General Técnico: JOSE MANUEL SENÉN CASAL IGLESIAS</t>
  </si>
  <si>
    <t>Bruselas (05/11/2019 y06/11/2019</t>
  </si>
  <si>
    <t>Grupo de trabajo del subgrupo de certificación de cuentas</t>
  </si>
  <si>
    <t>Viaje</t>
  </si>
  <si>
    <t>Sanander, Agencia de viajes</t>
  </si>
  <si>
    <t>Zaragoza (21-11-19 y 22-11-19)</t>
  </si>
  <si>
    <t xml:space="preserve">Reunión Directores de Organismos Pagadores </t>
  </si>
  <si>
    <t>Viaje/Hotel</t>
  </si>
  <si>
    <t>Asistencia world cheese award 2019</t>
  </si>
  <si>
    <t>avión y  hotel</t>
  </si>
  <si>
    <t>avoris retail división s.l</t>
  </si>
  <si>
    <t>hotel</t>
  </si>
  <si>
    <t>Bergamo, 17 al 19/10/2019</t>
  </si>
  <si>
    <t>Madrid 20/11/2019</t>
  </si>
  <si>
    <t>Alto Cargo: Directora General de Desarrollo Rural e industrias Agrarias: MARIA BEGOÑA LÓPEZ FERNÁNDEZ</t>
  </si>
  <si>
    <t>Madrid,  12/11/2018</t>
  </si>
  <si>
    <t>Reunión pac</t>
  </si>
  <si>
    <t>Avoris Retail Division s.l</t>
  </si>
  <si>
    <t>Madrid,  12/12/2018</t>
  </si>
  <si>
    <t>Reunion pac</t>
  </si>
  <si>
    <t>Alto Cargo: Director General de Pesca Marítima: FRANCISCO JOSE GONZÁLEZ RODRÍGUEZ</t>
  </si>
  <si>
    <t>Madrid,  20/11/2019</t>
  </si>
  <si>
    <t xml:space="preserve">Reunión en la Secretaría General de Pesca </t>
  </si>
  <si>
    <t>Avoris Retail División, S.L</t>
  </si>
  <si>
    <t>Viaje 10</t>
  </si>
  <si>
    <t>Comisión Sectoria de Pesca y 80ª JACUMAR Y 14ª JACUCON</t>
  </si>
  <si>
    <t xml:space="preserve">Madrid y Segovia, 2 Y 3 /12/2019 </t>
  </si>
  <si>
    <t>Madrid,  07/10/2019 y 08/10/2019</t>
  </si>
  <si>
    <t xml:space="preserve">Asistencia al Grupo de Trabajo Financiación MAP 2021-2027 (MITECO) </t>
  </si>
  <si>
    <t>Madrid, 14/10/2019 y 15/10/2019</t>
  </si>
  <si>
    <t>Asistencia a la Comisión de seguimiento de la estrategia de control de las poblaciones de Jabalí en España (MAPAMA)</t>
  </si>
  <si>
    <t>Madrid, 28/10/2019 y 29/10/2019</t>
  </si>
  <si>
    <t>Asistencia a la reunión OE4 y OE6 (MAPAMA)</t>
  </si>
  <si>
    <t>Madrid, 20/11/2019  y 21/11/2019</t>
  </si>
  <si>
    <t>Asistencia a la reunión Bilateral de la Comisión Europea (MITECO)</t>
  </si>
  <si>
    <t>Tren y hotel</t>
  </si>
  <si>
    <t>Madrid,  23/09/2019 y 24/09/2019</t>
  </si>
  <si>
    <t xml:space="preserve">Asistencia a la Comisión Sectorial de Medio Ambiente y a la reunión del Comité Español del Programa MaB </t>
  </si>
  <si>
    <t>Madrid, 16/10/2019</t>
  </si>
  <si>
    <t>Asistencia a la presentación del Consejo Regulador IGP Faba de Asturias</t>
  </si>
  <si>
    <t>220,21.-€</t>
  </si>
  <si>
    <t>Avoris Retail División S.L.</t>
  </si>
  <si>
    <t>Alto Cargo- Director General de Planificación, Infraestructuras Agrarias y Montes:  FERNANDO PRENDES FERNÁNDEZ HEREZ</t>
  </si>
  <si>
    <t>Avión y Alsa</t>
  </si>
  <si>
    <t>Alto Cargo: Director General de Ganadería. SATURNINO RODRIGUEZ GALÁN</t>
  </si>
  <si>
    <t>MARIA BEGOÑA LÓPEZ FERNÁNDEZ</t>
  </si>
  <si>
    <t>SATURNINO RODRIGUEZ GALAN</t>
  </si>
  <si>
    <t>DAVID VILLAR GARCIA</t>
  </si>
  <si>
    <t>443F</t>
  </si>
  <si>
    <t>FERNANDO PRENDES FERNANDEZ-HERES</t>
  </si>
  <si>
    <t>JEFE DE GABINETE</t>
  </si>
  <si>
    <t>CONSEJERÍA DE DESARROLLO RURAL, AGROGANADERÍA Y PESCA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</si>
</sst>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55"/>
      </bottom>
    </border>
    <border>
      <left style="double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/>
    </border>
    <border>
      <left style="double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/>
      <bottom style="double">
        <color indexed="55"/>
      </bottom>
    </border>
    <border>
      <left/>
      <right style="thin">
        <color indexed="55"/>
      </right>
      <top style="double">
        <color indexed="55"/>
      </top>
      <bottom style="double">
        <color indexed="55"/>
      </bottom>
    </border>
    <border>
      <left/>
      <right style="double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 style="double">
        <color indexed="55"/>
      </right>
      <top/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double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thin">
        <color indexed="55"/>
      </top>
      <bottom style="double">
        <color indexed="55"/>
      </bottom>
    </border>
    <border>
      <left/>
      <right style="thin">
        <color indexed="55"/>
      </right>
      <top style="thin">
        <color indexed="55"/>
      </top>
      <bottom style="double">
        <color indexed="55"/>
      </bottom>
    </border>
    <border>
      <left/>
      <right style="double">
        <color indexed="55"/>
      </right>
      <top/>
      <bottom/>
    </border>
    <border>
      <left style="thin"/>
      <right style="thin"/>
      <top style="thin"/>
      <bottom style="thin"/>
    </border>
    <border>
      <left/>
      <right style="thin">
        <color indexed="55"/>
      </right>
      <top/>
      <bottom/>
    </border>
    <border>
      <left style="thin"/>
      <right style="thin"/>
      <top style="thin"/>
      <bottom/>
    </border>
    <border>
      <left style="double">
        <color indexed="55"/>
      </left>
      <right style="thin">
        <color indexed="55"/>
      </right>
      <top/>
      <bottom style="thin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double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/>
      <bottom>
        <color indexed="63"/>
      </bottom>
    </border>
    <border>
      <left/>
      <right/>
      <top style="double">
        <color indexed="55"/>
      </top>
      <bottom/>
    </border>
    <border>
      <left/>
      <right style="thin">
        <color indexed="55"/>
      </right>
      <top style="double">
        <color indexed="55"/>
      </top>
      <bottom/>
    </border>
    <border>
      <left style="double">
        <color indexed="55"/>
      </left>
      <right/>
      <top style="double">
        <color indexed="55"/>
      </top>
      <bottom/>
    </border>
    <border>
      <left/>
      <right style="double">
        <color indexed="55"/>
      </right>
      <top style="double">
        <color indexed="55"/>
      </top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6" fillId="20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14" fontId="3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32" borderId="11" xfId="0" applyFont="1" applyFill="1" applyBorder="1" applyAlignment="1">
      <alignment/>
    </xf>
    <xf numFmtId="0" fontId="6" fillId="32" borderId="12" xfId="0" applyFont="1" applyFill="1" applyBorder="1" applyAlignment="1">
      <alignment/>
    </xf>
    <xf numFmtId="0" fontId="6" fillId="32" borderId="13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6" fillId="32" borderId="17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8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164" fontId="4" fillId="0" borderId="20" xfId="0" applyNumberFormat="1" applyFont="1" applyFill="1" applyBorder="1" applyAlignment="1">
      <alignment horizontal="right"/>
    </xf>
    <xf numFmtId="164" fontId="9" fillId="33" borderId="19" xfId="0" applyNumberFormat="1" applyFont="1" applyFill="1" applyBorder="1" applyAlignment="1">
      <alignment horizontal="right"/>
    </xf>
    <xf numFmtId="164" fontId="4" fillId="0" borderId="20" xfId="0" applyNumberFormat="1" applyFont="1" applyBorder="1" applyAlignment="1">
      <alignment horizontal="right"/>
    </xf>
    <xf numFmtId="164" fontId="4" fillId="0" borderId="21" xfId="0" applyNumberFormat="1" applyFont="1" applyBorder="1" applyAlignment="1">
      <alignment horizontal="right"/>
    </xf>
    <xf numFmtId="164" fontId="4" fillId="0" borderId="21" xfId="0" applyNumberFormat="1" applyFont="1" applyFill="1" applyBorder="1" applyAlignment="1">
      <alignment horizontal="right"/>
    </xf>
    <xf numFmtId="164" fontId="10" fillId="32" borderId="20" xfId="0" applyNumberFormat="1" applyFont="1" applyFill="1" applyBorder="1" applyAlignment="1">
      <alignment horizontal="right"/>
    </xf>
    <xf numFmtId="164" fontId="10" fillId="32" borderId="22" xfId="0" applyNumberFormat="1" applyFont="1" applyFill="1" applyBorder="1" applyAlignment="1">
      <alignment horizontal="right"/>
    </xf>
    <xf numFmtId="164" fontId="11" fillId="32" borderId="22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9" fillId="33" borderId="24" xfId="0" applyNumberFormat="1" applyFont="1" applyFill="1" applyBorder="1" applyAlignment="1">
      <alignment horizontal="right"/>
    </xf>
    <xf numFmtId="164" fontId="4" fillId="0" borderId="23" xfId="0" applyNumberFormat="1" applyFont="1" applyBorder="1" applyAlignment="1">
      <alignment horizontal="right"/>
    </xf>
    <xf numFmtId="164" fontId="4" fillId="0" borderId="25" xfId="0" applyNumberFormat="1" applyFont="1" applyBorder="1" applyAlignment="1">
      <alignment horizontal="right"/>
    </xf>
    <xf numFmtId="164" fontId="4" fillId="0" borderId="25" xfId="0" applyNumberFormat="1" applyFont="1" applyFill="1" applyBorder="1" applyAlignment="1">
      <alignment horizontal="right"/>
    </xf>
    <xf numFmtId="0" fontId="7" fillId="0" borderId="26" xfId="0" applyFont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24" xfId="0" applyFont="1" applyBorder="1" applyAlignment="1">
      <alignment horizontal="center"/>
    </xf>
    <xf numFmtId="164" fontId="4" fillId="0" borderId="23" xfId="0" applyNumberFormat="1" applyFont="1" applyFill="1" applyBorder="1" applyAlignment="1" quotePrefix="1">
      <alignment horizontal="right"/>
    </xf>
    <xf numFmtId="164" fontId="9" fillId="33" borderId="24" xfId="0" applyNumberFormat="1" applyFont="1" applyFill="1" applyBorder="1" applyAlignment="1" quotePrefix="1">
      <alignment horizontal="right"/>
    </xf>
    <xf numFmtId="0" fontId="7" fillId="0" borderId="27" xfId="0" applyFont="1" applyBorder="1" applyAlignment="1">
      <alignment horizontal="left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 horizontal="center"/>
    </xf>
    <xf numFmtId="164" fontId="4" fillId="0" borderId="27" xfId="0" applyNumberFormat="1" applyFont="1" applyFill="1" applyBorder="1" applyAlignment="1">
      <alignment horizontal="right"/>
    </xf>
    <xf numFmtId="164" fontId="4" fillId="0" borderId="30" xfId="0" applyNumberFormat="1" applyFont="1" applyFill="1" applyBorder="1" applyAlignment="1">
      <alignment horizontal="right"/>
    </xf>
    <xf numFmtId="164" fontId="9" fillId="33" borderId="29" xfId="0" applyNumberFormat="1" applyFont="1" applyFill="1" applyBorder="1" applyAlignment="1">
      <alignment horizontal="right"/>
    </xf>
    <xf numFmtId="164" fontId="4" fillId="0" borderId="30" xfId="0" applyNumberFormat="1" applyFont="1" applyBorder="1" applyAlignment="1">
      <alignment horizontal="right"/>
    </xf>
    <xf numFmtId="164" fontId="4" fillId="0" borderId="28" xfId="0" applyNumberFormat="1" applyFont="1" applyBorder="1" applyAlignment="1">
      <alignment horizontal="right"/>
    </xf>
    <xf numFmtId="164" fontId="4" fillId="0" borderId="28" xfId="0" applyNumberFormat="1" applyFont="1" applyFill="1" applyBorder="1" applyAlignment="1">
      <alignment horizontal="right"/>
    </xf>
    <xf numFmtId="164" fontId="10" fillId="32" borderId="31" xfId="0" applyNumberFormat="1" applyFont="1" applyFill="1" applyBorder="1" applyAlignment="1">
      <alignment horizontal="right"/>
    </xf>
    <xf numFmtId="164" fontId="11" fillId="32" borderId="31" xfId="0" applyNumberFormat="1" applyFont="1" applyFill="1" applyBorder="1" applyAlignment="1">
      <alignment horizontal="right"/>
    </xf>
    <xf numFmtId="0" fontId="2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164" fontId="4" fillId="0" borderId="33" xfId="0" applyNumberFormat="1" applyFont="1" applyFill="1" applyBorder="1" applyAlignment="1">
      <alignment horizontal="right"/>
    </xf>
    <xf numFmtId="0" fontId="52" fillId="34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left" vertical="center"/>
    </xf>
    <xf numFmtId="0" fontId="0" fillId="0" borderId="32" xfId="0" applyFont="1" applyBorder="1" applyAlignment="1">
      <alignment horizontal="left" wrapText="1"/>
    </xf>
    <xf numFmtId="0" fontId="52" fillId="0" borderId="32" xfId="0" applyFont="1" applyBorder="1" applyAlignment="1">
      <alignment horizontal="center"/>
    </xf>
    <xf numFmtId="0" fontId="52" fillId="35" borderId="3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Font="1" applyBorder="1" applyAlignment="1">
      <alignment horizontal="left"/>
    </xf>
    <xf numFmtId="0" fontId="52" fillId="36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32" xfId="0" applyFont="1" applyBorder="1" applyAlignment="1">
      <alignment horizontal="center" wrapText="1"/>
    </xf>
    <xf numFmtId="0" fontId="0" fillId="0" borderId="32" xfId="0" applyFont="1" applyBorder="1" applyAlignment="1">
      <alignment wrapText="1"/>
    </xf>
    <xf numFmtId="0" fontId="52" fillId="0" borderId="32" xfId="0" applyFont="1" applyBorder="1" applyAlignment="1">
      <alignment horizontal="center"/>
    </xf>
    <xf numFmtId="0" fontId="0" fillId="0" borderId="0" xfId="0" applyAlignment="1">
      <alignment/>
    </xf>
    <xf numFmtId="0" fontId="52" fillId="35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 vertical="center" wrapText="1"/>
    </xf>
    <xf numFmtId="0" fontId="52" fillId="34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wrapText="1"/>
    </xf>
    <xf numFmtId="8" fontId="0" fillId="0" borderId="32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34" xfId="0" applyFont="1" applyBorder="1" applyAlignment="1">
      <alignment/>
    </xf>
    <xf numFmtId="0" fontId="53" fillId="0" borderId="34" xfId="0" applyFont="1" applyBorder="1" applyAlignment="1">
      <alignment horizontal="left"/>
    </xf>
    <xf numFmtId="0" fontId="52" fillId="34" borderId="34" xfId="0" applyFont="1" applyFill="1" applyBorder="1" applyAlignment="1">
      <alignment horizontal="center"/>
    </xf>
    <xf numFmtId="0" fontId="53" fillId="0" borderId="32" xfId="0" applyFont="1" applyBorder="1" applyAlignment="1">
      <alignment horizontal="left"/>
    </xf>
    <xf numFmtId="0" fontId="0" fillId="0" borderId="34" xfId="0" applyFont="1" applyBorder="1" applyAlignment="1">
      <alignment horizontal="center"/>
    </xf>
    <xf numFmtId="0" fontId="52" fillId="0" borderId="32" xfId="0" applyFont="1" applyBorder="1" applyAlignment="1">
      <alignment horizontal="center" vertical="center" wrapText="1"/>
    </xf>
    <xf numFmtId="8" fontId="0" fillId="0" borderId="32" xfId="0" applyNumberFormat="1" applyFont="1" applyBorder="1" applyAlignment="1">
      <alignment horizontal="right"/>
    </xf>
    <xf numFmtId="164" fontId="0" fillId="0" borderId="32" xfId="0" applyNumberFormat="1" applyFont="1" applyBorder="1" applyAlignment="1">
      <alignment horizontal="right"/>
    </xf>
    <xf numFmtId="0" fontId="7" fillId="0" borderId="35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5" xfId="0" applyFont="1" applyBorder="1" applyAlignment="1">
      <alignment wrapText="1"/>
    </xf>
    <xf numFmtId="0" fontId="7" fillId="0" borderId="36" xfId="0" applyFont="1" applyBorder="1" applyAlignment="1">
      <alignment horizontal="left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164" fontId="4" fillId="0" borderId="39" xfId="0" applyNumberFormat="1" applyFont="1" applyFill="1" applyBorder="1" applyAlignment="1">
      <alignment horizontal="right"/>
    </xf>
    <xf numFmtId="164" fontId="4" fillId="0" borderId="39" xfId="0" applyNumberFormat="1" applyFont="1" applyBorder="1" applyAlignment="1">
      <alignment horizontal="right"/>
    </xf>
    <xf numFmtId="164" fontId="4" fillId="0" borderId="37" xfId="0" applyNumberFormat="1" applyFont="1" applyBorder="1" applyAlignment="1">
      <alignment horizontal="right"/>
    </xf>
    <xf numFmtId="164" fontId="9" fillId="33" borderId="38" xfId="0" applyNumberFormat="1" applyFont="1" applyFill="1" applyBorder="1" applyAlignment="1">
      <alignment horizontal="right"/>
    </xf>
    <xf numFmtId="164" fontId="4" fillId="0" borderId="37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8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52" fillId="35" borderId="32" xfId="0" applyFont="1" applyFill="1" applyBorder="1" applyAlignment="1">
      <alignment/>
    </xf>
    <xf numFmtId="8" fontId="0" fillId="0" borderId="32" xfId="0" applyNumberFormat="1" applyFont="1" applyBorder="1" applyAlignment="1">
      <alignment/>
    </xf>
    <xf numFmtId="8" fontId="0" fillId="0" borderId="0" xfId="0" applyNumberFormat="1" applyFont="1" applyBorder="1" applyAlignment="1">
      <alignment/>
    </xf>
    <xf numFmtId="0" fontId="0" fillId="0" borderId="3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164" fontId="0" fillId="0" borderId="32" xfId="0" applyNumberFormat="1" applyFont="1" applyBorder="1" applyAlignment="1">
      <alignment/>
    </xf>
    <xf numFmtId="164" fontId="0" fillId="0" borderId="34" xfId="0" applyNumberFormat="1" applyFont="1" applyBorder="1" applyAlignment="1">
      <alignment/>
    </xf>
    <xf numFmtId="0" fontId="54" fillId="0" borderId="32" xfId="0" applyFont="1" applyBorder="1" applyAlignment="1">
      <alignment/>
    </xf>
    <xf numFmtId="0" fontId="54" fillId="0" borderId="0" xfId="0" applyFont="1" applyBorder="1" applyAlignment="1">
      <alignment/>
    </xf>
    <xf numFmtId="0" fontId="52" fillId="34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left" vertical="center"/>
    </xf>
    <xf numFmtId="0" fontId="0" fillId="0" borderId="32" xfId="0" applyFont="1" applyBorder="1" applyAlignment="1">
      <alignment horizontal="left" wrapText="1"/>
    </xf>
    <xf numFmtId="0" fontId="0" fillId="0" borderId="32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right"/>
    </xf>
    <xf numFmtId="0" fontId="54" fillId="0" borderId="32" xfId="0" applyFont="1" applyBorder="1" applyAlignment="1">
      <alignment horizontal="center"/>
    </xf>
    <xf numFmtId="8" fontId="0" fillId="0" borderId="32" xfId="0" applyNumberFormat="1" applyFont="1" applyBorder="1" applyAlignment="1">
      <alignment horizontal="right"/>
    </xf>
    <xf numFmtId="8" fontId="0" fillId="0" borderId="32" xfId="0" applyNumberFormat="1" applyFont="1" applyBorder="1" applyAlignment="1">
      <alignment horizontal="right" vertical="center"/>
    </xf>
    <xf numFmtId="0" fontId="52" fillId="35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left"/>
    </xf>
    <xf numFmtId="164" fontId="4" fillId="0" borderId="40" xfId="0" applyNumberFormat="1" applyFont="1" applyFill="1" applyBorder="1" applyAlignment="1">
      <alignment horizontal="right"/>
    </xf>
    <xf numFmtId="0" fontId="6" fillId="32" borderId="41" xfId="0" applyFont="1" applyFill="1" applyBorder="1" applyAlignment="1">
      <alignment horizontal="center"/>
    </xf>
    <xf numFmtId="0" fontId="6" fillId="32" borderId="42" xfId="0" applyFont="1" applyFill="1" applyBorder="1" applyAlignment="1">
      <alignment horizontal="center"/>
    </xf>
    <xf numFmtId="0" fontId="6" fillId="32" borderId="43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32" borderId="43" xfId="0" applyFont="1" applyFill="1" applyBorder="1" applyAlignment="1">
      <alignment horizontal="center"/>
    </xf>
    <xf numFmtId="0" fontId="52" fillId="36" borderId="45" xfId="0" applyFont="1" applyFill="1" applyBorder="1" applyAlignment="1">
      <alignment horizontal="left"/>
    </xf>
    <xf numFmtId="0" fontId="55" fillId="36" borderId="45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EY%20DE%20TRANSPARENCIA\LDT\PUBLICIDAD%20ACTIVA\A&#209;O%202019\DIETAS,%20VIAJES,%20PROTOCOLARIOS\INFORMACI&#211;N%20SERVICIOS\Primer%20Trimestre%202019\Primer%20trimestre%202019%20Direcci&#243;n%20General%20de%20Ganaderi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IGEVF\Configuraci&#243;n%20local\Archivos%20temporales%20de%20Internet\Content.Outlook\2Q4VVE7H\DIETAS%20VIJAJES%20Tercer%20Trimest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etas"/>
      <sheetName val="Viajes"/>
      <sheetName val="Gastos repre-proto"/>
    </sheetNames>
    <sheetDataSet>
      <sheetData sheetId="1">
        <row r="6">
          <cell r="B6" t="str">
            <v>reunión comité de certificación veterinaria para la exportación</v>
          </cell>
          <cell r="C6">
            <v>326.66</v>
          </cell>
        </row>
        <row r="7">
          <cell r="B7" t="str">
            <v>reunión de directores generales de cc.aa de sanidad animal</v>
          </cell>
          <cell r="C7">
            <v>362.66</v>
          </cell>
        </row>
        <row r="8">
          <cell r="B8" t="str">
            <v>reunión preparatoria grupo de trabajo de la pac</v>
          </cell>
          <cell r="C8">
            <v>326.66</v>
          </cell>
        </row>
        <row r="9">
          <cell r="B9" t="str">
            <v>reunión grupo de trabajo de la pac I</v>
          </cell>
          <cell r="C9">
            <v>326.82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etas"/>
      <sheetName val="Viajes"/>
      <sheetName val="Gastos repre-proto"/>
    </sheetNames>
    <sheetDataSet>
      <sheetData sheetId="1">
        <row r="4">
          <cell r="D4">
            <v>302.75</v>
          </cell>
          <cell r="E4" t="str">
            <v>Avión</v>
          </cell>
          <cell r="F4" t="str">
            <v>Avoris Retail División S.L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9"/>
  <sheetViews>
    <sheetView tabSelected="1" zoomScalePageLayoutView="0"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1" sqref="A1"/>
    </sheetView>
  </sheetViews>
  <sheetFormatPr defaultColWidth="11.421875" defaultRowHeight="15"/>
  <cols>
    <col min="1" max="1" width="32.140625" style="67" customWidth="1"/>
    <col min="2" max="2" width="25.00390625" style="67" customWidth="1"/>
    <col min="3" max="3" width="10.28125" style="67" bestFit="1" customWidth="1"/>
    <col min="4" max="16384" width="11.421875" style="67" customWidth="1"/>
  </cols>
  <sheetData>
    <row r="1" spans="1:43" ht="1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15.75">
      <c r="A2" s="4" t="s">
        <v>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5"/>
      <c r="AM2" s="5"/>
      <c r="AN2" s="5"/>
      <c r="AO2" s="5"/>
      <c r="AP2" s="5"/>
      <c r="AQ2" s="5"/>
    </row>
    <row r="3" spans="1:43" ht="15.75">
      <c r="A3" s="130" t="s">
        <v>204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5"/>
      <c r="AM3" s="5"/>
      <c r="AN3" s="5"/>
      <c r="AO3" s="5"/>
      <c r="AP3" s="5"/>
      <c r="AQ3" s="5"/>
    </row>
    <row r="4" spans="1:43" ht="15.75" thickBot="1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ht="16.5" thickBot="1" thickTop="1">
      <c r="A5" s="8" t="s">
        <v>0</v>
      </c>
      <c r="B5" s="9" t="s">
        <v>1</v>
      </c>
      <c r="C5" s="10" t="s">
        <v>2</v>
      </c>
      <c r="D5" s="131" t="s">
        <v>3</v>
      </c>
      <c r="E5" s="126"/>
      <c r="F5" s="11"/>
      <c r="G5" s="125" t="s">
        <v>4</v>
      </c>
      <c r="H5" s="126"/>
      <c r="I5" s="11"/>
      <c r="J5" s="125" t="s">
        <v>5</v>
      </c>
      <c r="K5" s="126"/>
      <c r="L5" s="11"/>
      <c r="M5" s="125" t="s">
        <v>6</v>
      </c>
      <c r="N5" s="126"/>
      <c r="O5" s="11"/>
      <c r="P5" s="125" t="s">
        <v>7</v>
      </c>
      <c r="Q5" s="126"/>
      <c r="R5" s="11"/>
      <c r="S5" s="125" t="s">
        <v>8</v>
      </c>
      <c r="T5" s="126"/>
      <c r="U5" s="11"/>
      <c r="V5" s="125" t="s">
        <v>9</v>
      </c>
      <c r="W5" s="126"/>
      <c r="X5" s="11"/>
      <c r="Y5" s="125" t="s">
        <v>10</v>
      </c>
      <c r="Z5" s="126"/>
      <c r="AA5" s="11"/>
      <c r="AB5" s="125" t="s">
        <v>11</v>
      </c>
      <c r="AC5" s="126"/>
      <c r="AD5" s="11"/>
      <c r="AE5" s="125" t="s">
        <v>12</v>
      </c>
      <c r="AF5" s="126"/>
      <c r="AG5" s="11"/>
      <c r="AH5" s="125" t="s">
        <v>13</v>
      </c>
      <c r="AI5" s="126"/>
      <c r="AJ5" s="11"/>
      <c r="AK5" s="125" t="s">
        <v>14</v>
      </c>
      <c r="AL5" s="126"/>
      <c r="AM5" s="11"/>
      <c r="AN5" s="127" t="s">
        <v>15</v>
      </c>
      <c r="AO5" s="128"/>
      <c r="AP5" s="128"/>
      <c r="AQ5" s="129"/>
    </row>
    <row r="6" spans="1:43" ht="90.75" thickBot="1" thickTop="1">
      <c r="A6" s="12"/>
      <c r="B6" s="13"/>
      <c r="C6" s="14"/>
      <c r="D6" s="15" t="s">
        <v>16</v>
      </c>
      <c r="E6" s="16" t="s">
        <v>17</v>
      </c>
      <c r="F6" s="17" t="s">
        <v>18</v>
      </c>
      <c r="G6" s="16" t="s">
        <v>16</v>
      </c>
      <c r="H6" s="16" t="s">
        <v>17</v>
      </c>
      <c r="I6" s="17" t="s">
        <v>18</v>
      </c>
      <c r="J6" s="16" t="s">
        <v>16</v>
      </c>
      <c r="K6" s="16" t="s">
        <v>17</v>
      </c>
      <c r="L6" s="17" t="s">
        <v>18</v>
      </c>
      <c r="M6" s="16" t="s">
        <v>16</v>
      </c>
      <c r="N6" s="16" t="s">
        <v>17</v>
      </c>
      <c r="O6" s="17" t="s">
        <v>18</v>
      </c>
      <c r="P6" s="16" t="s">
        <v>16</v>
      </c>
      <c r="Q6" s="16" t="s">
        <v>17</v>
      </c>
      <c r="R6" s="17" t="s">
        <v>18</v>
      </c>
      <c r="S6" s="16" t="s">
        <v>16</v>
      </c>
      <c r="T6" s="16" t="s">
        <v>17</v>
      </c>
      <c r="U6" s="17" t="s">
        <v>18</v>
      </c>
      <c r="V6" s="16" t="s">
        <v>16</v>
      </c>
      <c r="W6" s="16" t="s">
        <v>17</v>
      </c>
      <c r="X6" s="17" t="s">
        <v>18</v>
      </c>
      <c r="Y6" s="16" t="s">
        <v>16</v>
      </c>
      <c r="Z6" s="16" t="s">
        <v>17</v>
      </c>
      <c r="AA6" s="17" t="s">
        <v>18</v>
      </c>
      <c r="AB6" s="16" t="s">
        <v>16</v>
      </c>
      <c r="AC6" s="16" t="s">
        <v>17</v>
      </c>
      <c r="AD6" s="17" t="s">
        <v>18</v>
      </c>
      <c r="AE6" s="16" t="s">
        <v>16</v>
      </c>
      <c r="AF6" s="16" t="s">
        <v>17</v>
      </c>
      <c r="AG6" s="17" t="s">
        <v>18</v>
      </c>
      <c r="AH6" s="16" t="s">
        <v>16</v>
      </c>
      <c r="AI6" s="16" t="s">
        <v>17</v>
      </c>
      <c r="AJ6" s="17" t="s">
        <v>18</v>
      </c>
      <c r="AK6" s="16" t="s">
        <v>16</v>
      </c>
      <c r="AL6" s="16" t="s">
        <v>17</v>
      </c>
      <c r="AM6" s="17" t="s">
        <v>18</v>
      </c>
      <c r="AN6" s="18" t="s">
        <v>16</v>
      </c>
      <c r="AO6" s="18" t="s">
        <v>17</v>
      </c>
      <c r="AP6" s="19" t="s">
        <v>19</v>
      </c>
      <c r="AQ6" s="20"/>
    </row>
    <row r="7" spans="1:43" ht="15.75" thickTop="1">
      <c r="A7" s="35" t="s">
        <v>136</v>
      </c>
      <c r="B7" s="36" t="s">
        <v>137</v>
      </c>
      <c r="C7" s="37" t="s">
        <v>26</v>
      </c>
      <c r="D7" s="53">
        <v>0</v>
      </c>
      <c r="E7" s="53">
        <v>0</v>
      </c>
      <c r="F7" s="23">
        <f>SUM(D7:H7)</f>
        <v>0</v>
      </c>
      <c r="G7" s="30">
        <v>293.37</v>
      </c>
      <c r="H7" s="30">
        <v>0</v>
      </c>
      <c r="I7" s="31">
        <f>SUM(G7:H7)</f>
        <v>293.37</v>
      </c>
      <c r="J7" s="32">
        <v>0</v>
      </c>
      <c r="K7" s="33">
        <v>0</v>
      </c>
      <c r="L7" s="23">
        <f>SUM(J7:K7)</f>
        <v>0</v>
      </c>
      <c r="M7" s="30">
        <v>0</v>
      </c>
      <c r="N7" s="34">
        <v>0</v>
      </c>
      <c r="O7" s="31">
        <f>SUM(M7:N7)</f>
        <v>0</v>
      </c>
      <c r="P7" s="30">
        <f>26.67+26.67+53.34+274.05</f>
        <v>380.73</v>
      </c>
      <c r="Q7" s="34">
        <v>60</v>
      </c>
      <c r="R7" s="31">
        <f>SUM(P7:Q7)</f>
        <v>440.73</v>
      </c>
      <c r="S7" s="30">
        <v>26.67</v>
      </c>
      <c r="T7" s="34">
        <v>60</v>
      </c>
      <c r="U7" s="31">
        <f>SUM(S7:T7)</f>
        <v>86.67</v>
      </c>
      <c r="V7" s="30">
        <v>0</v>
      </c>
      <c r="W7" s="34">
        <v>0</v>
      </c>
      <c r="X7" s="31">
        <f>SUM(V7:W7)</f>
        <v>0</v>
      </c>
      <c r="Y7" s="30">
        <v>0</v>
      </c>
      <c r="Z7" s="34">
        <v>0</v>
      </c>
      <c r="AA7" s="23">
        <f>SUM(Y7:Z7)</f>
        <v>0</v>
      </c>
      <c r="AB7" s="30">
        <v>0</v>
      </c>
      <c r="AC7" s="34">
        <v>0</v>
      </c>
      <c r="AD7" s="31">
        <f>SUM(AB7:AC7)</f>
        <v>0</v>
      </c>
      <c r="AE7" s="30">
        <v>0</v>
      </c>
      <c r="AF7" s="34">
        <v>0</v>
      </c>
      <c r="AG7" s="23">
        <f aca="true" t="shared" si="0" ref="AG7:AG12">AE7+AF7</f>
        <v>0</v>
      </c>
      <c r="AH7" s="30">
        <v>0</v>
      </c>
      <c r="AI7" s="26">
        <v>0</v>
      </c>
      <c r="AJ7" s="23">
        <f aca="true" t="shared" si="1" ref="AJ7:AJ19">SUM(AH7:AI7)</f>
        <v>0</v>
      </c>
      <c r="AK7" s="30">
        <v>0</v>
      </c>
      <c r="AL7" s="34">
        <v>0</v>
      </c>
      <c r="AM7" s="31">
        <v>0</v>
      </c>
      <c r="AN7" s="27">
        <f aca="true" t="shared" si="2" ref="AN7:AN19">D7+G7+J7+M7+P7+S7+V7+Y7+AB7+AE7+AH7+AK7</f>
        <v>700.77</v>
      </c>
      <c r="AO7" s="28">
        <f aca="true" t="shared" si="3" ref="AO7:AO19">E7+H7+K7+N7+Q7+T7+W7+Z7+AC7+AF7+AI7+AL7</f>
        <v>120</v>
      </c>
      <c r="AP7" s="28"/>
      <c r="AQ7" s="29"/>
    </row>
    <row r="8" spans="1:43" ht="15">
      <c r="A8" s="35" t="s">
        <v>141</v>
      </c>
      <c r="B8" s="36" t="s">
        <v>142</v>
      </c>
      <c r="C8" s="37" t="s">
        <v>26</v>
      </c>
      <c r="D8" s="30"/>
      <c r="E8" s="30"/>
      <c r="F8" s="23"/>
      <c r="G8" s="32"/>
      <c r="H8" s="33"/>
      <c r="I8" s="31"/>
      <c r="J8" s="32"/>
      <c r="K8" s="33"/>
      <c r="L8" s="31"/>
      <c r="M8" s="30"/>
      <c r="N8" s="34"/>
      <c r="O8" s="31"/>
      <c r="P8" s="30"/>
      <c r="Q8" s="34"/>
      <c r="R8" s="31"/>
      <c r="S8" s="30"/>
      <c r="T8" s="34"/>
      <c r="U8" s="31"/>
      <c r="V8" s="30"/>
      <c r="W8" s="34"/>
      <c r="X8" s="31"/>
      <c r="Y8" s="30"/>
      <c r="Z8" s="34"/>
      <c r="AA8" s="31"/>
      <c r="AB8" s="30">
        <v>26.67</v>
      </c>
      <c r="AC8" s="34">
        <v>0</v>
      </c>
      <c r="AD8" s="31">
        <f>SUM(AB8:AC8)</f>
        <v>26.67</v>
      </c>
      <c r="AE8" s="30">
        <v>53.34</v>
      </c>
      <c r="AF8" s="34">
        <v>0</v>
      </c>
      <c r="AG8" s="31">
        <f t="shared" si="0"/>
        <v>53.34</v>
      </c>
      <c r="AH8" s="30">
        <v>0</v>
      </c>
      <c r="AI8" s="26">
        <v>0</v>
      </c>
      <c r="AJ8" s="23">
        <f t="shared" si="1"/>
        <v>0</v>
      </c>
      <c r="AK8" s="30">
        <f>165.28+25.55</f>
        <v>190.83</v>
      </c>
      <c r="AL8" s="34">
        <f>125.4+26.7</f>
        <v>152.1</v>
      </c>
      <c r="AM8" s="31">
        <f>SUM(AK8:AL8)</f>
        <v>342.93</v>
      </c>
      <c r="AN8" s="27">
        <f t="shared" si="2"/>
        <v>270.84000000000003</v>
      </c>
      <c r="AO8" s="28">
        <f t="shared" si="3"/>
        <v>152.1</v>
      </c>
      <c r="AP8" s="28"/>
      <c r="AQ8" s="29"/>
    </row>
    <row r="9" spans="1:43" ht="15">
      <c r="A9" s="86" t="s">
        <v>130</v>
      </c>
      <c r="B9" s="87" t="s">
        <v>131</v>
      </c>
      <c r="C9" s="21" t="s">
        <v>26</v>
      </c>
      <c r="D9" s="22">
        <v>273.31</v>
      </c>
      <c r="E9" s="22">
        <v>0</v>
      </c>
      <c r="F9" s="23">
        <f>SUM(D9:E9)</f>
        <v>273.31</v>
      </c>
      <c r="G9" s="24">
        <v>0</v>
      </c>
      <c r="H9" s="25">
        <v>0</v>
      </c>
      <c r="I9" s="23">
        <f>SUM(G9:H9)</f>
        <v>0</v>
      </c>
      <c r="J9" s="24">
        <f>102.56+26.67+53.34</f>
        <v>182.57000000000002</v>
      </c>
      <c r="K9" s="25">
        <v>21.5</v>
      </c>
      <c r="L9" s="23">
        <f>SUM(J9:K9)</f>
        <v>204.07000000000002</v>
      </c>
      <c r="M9" s="22">
        <f>53.34+155.9</f>
        <v>209.24</v>
      </c>
      <c r="N9" s="26">
        <v>20.9</v>
      </c>
      <c r="O9" s="23">
        <f>SUM(M9:N9)</f>
        <v>230.14000000000001</v>
      </c>
      <c r="P9" s="22">
        <v>0</v>
      </c>
      <c r="Q9" s="26">
        <v>0</v>
      </c>
      <c r="R9" s="23">
        <f>SUM(P9:Q9)</f>
        <v>0</v>
      </c>
      <c r="S9" s="22"/>
      <c r="T9" s="26"/>
      <c r="U9" s="23"/>
      <c r="V9" s="22">
        <f>102.56+26.67+53.34</f>
        <v>182.57000000000002</v>
      </c>
      <c r="W9" s="26">
        <v>12.49</v>
      </c>
      <c r="X9" s="23">
        <f>SUM(V9:W9)</f>
        <v>195.06000000000003</v>
      </c>
      <c r="Y9" s="22">
        <v>0</v>
      </c>
      <c r="Z9" s="26">
        <v>0</v>
      </c>
      <c r="AA9" s="23">
        <f>SUM(Y9:Z9)</f>
        <v>0</v>
      </c>
      <c r="AB9" s="22"/>
      <c r="AC9" s="26"/>
      <c r="AD9" s="23"/>
      <c r="AE9" s="22">
        <f>53.34+155.9</f>
        <v>209.24</v>
      </c>
      <c r="AF9" s="26">
        <v>4.9</v>
      </c>
      <c r="AG9" s="23">
        <f t="shared" si="0"/>
        <v>214.14000000000001</v>
      </c>
      <c r="AH9" s="22">
        <f>174.29+45.68+531.3</f>
        <v>751.27</v>
      </c>
      <c r="AI9" s="26">
        <v>123.6</v>
      </c>
      <c r="AJ9" s="23">
        <f t="shared" si="1"/>
        <v>874.87</v>
      </c>
      <c r="AK9" s="22">
        <v>26.67</v>
      </c>
      <c r="AL9" s="26">
        <v>95.5</v>
      </c>
      <c r="AM9" s="23">
        <f>SUM(AK9:AL9)</f>
        <v>122.17</v>
      </c>
      <c r="AN9" s="27">
        <f t="shared" si="2"/>
        <v>1834.8700000000001</v>
      </c>
      <c r="AO9" s="28">
        <f t="shared" si="3"/>
        <v>278.89</v>
      </c>
      <c r="AP9" s="28"/>
      <c r="AQ9" s="29"/>
    </row>
    <row r="10" spans="1:43" ht="15">
      <c r="A10" s="35" t="s">
        <v>138</v>
      </c>
      <c r="B10" s="36" t="s">
        <v>203</v>
      </c>
      <c r="C10" s="37" t="s">
        <v>26</v>
      </c>
      <c r="D10" s="53">
        <v>0</v>
      </c>
      <c r="E10" s="53">
        <v>0</v>
      </c>
      <c r="F10" s="23">
        <f>SUM(D10:H10)</f>
        <v>0</v>
      </c>
      <c r="G10" s="30">
        <f>148.76+55.77</f>
        <v>204.53</v>
      </c>
      <c r="H10" s="30">
        <v>84.14</v>
      </c>
      <c r="I10" s="31">
        <f>SUM(G10:H10)</f>
        <v>288.67</v>
      </c>
      <c r="J10" s="32">
        <v>0</v>
      </c>
      <c r="K10" s="33">
        <v>0</v>
      </c>
      <c r="L10" s="23">
        <v>0</v>
      </c>
      <c r="M10" s="30">
        <v>0</v>
      </c>
      <c r="N10" s="34">
        <v>0</v>
      </c>
      <c r="O10" s="31">
        <f>SUM(M10:N10)</f>
        <v>0</v>
      </c>
      <c r="P10" s="30">
        <f>24.04+18.59+37.19+248.82</f>
        <v>328.64</v>
      </c>
      <c r="Q10" s="34">
        <v>96.7</v>
      </c>
      <c r="R10" s="31">
        <f>SUM(P10:Q10)</f>
        <v>425.34</v>
      </c>
      <c r="S10" s="30">
        <v>0</v>
      </c>
      <c r="T10" s="34">
        <v>0</v>
      </c>
      <c r="U10" s="31">
        <f>SUM(S10:T10)</f>
        <v>0</v>
      </c>
      <c r="V10" s="30">
        <v>0</v>
      </c>
      <c r="W10" s="34">
        <v>0</v>
      </c>
      <c r="X10" s="23">
        <f>SUM(V10:W10)</f>
        <v>0</v>
      </c>
      <c r="Y10" s="30">
        <v>0</v>
      </c>
      <c r="Z10" s="30">
        <v>0</v>
      </c>
      <c r="AA10" s="23">
        <f>SUM(Y10:Z10)</f>
        <v>0</v>
      </c>
      <c r="AB10" s="30">
        <v>0</v>
      </c>
      <c r="AC10" s="30">
        <v>0</v>
      </c>
      <c r="AD10" s="31">
        <f>SUM(AB10:AC10)</f>
        <v>0</v>
      </c>
      <c r="AE10" s="30">
        <v>0</v>
      </c>
      <c r="AF10" s="34">
        <v>0</v>
      </c>
      <c r="AG10" s="23">
        <f t="shared" si="0"/>
        <v>0</v>
      </c>
      <c r="AH10" s="30">
        <v>0</v>
      </c>
      <c r="AI10" s="26">
        <v>0</v>
      </c>
      <c r="AJ10" s="23">
        <f t="shared" si="1"/>
        <v>0</v>
      </c>
      <c r="AK10" s="30">
        <v>0</v>
      </c>
      <c r="AL10" s="30">
        <v>0</v>
      </c>
      <c r="AM10" s="31">
        <v>0</v>
      </c>
      <c r="AN10" s="27">
        <f t="shared" si="2"/>
        <v>533.17</v>
      </c>
      <c r="AO10" s="28">
        <f t="shared" si="3"/>
        <v>180.84</v>
      </c>
      <c r="AP10" s="28"/>
      <c r="AQ10" s="29"/>
    </row>
    <row r="11" spans="1:43" ht="15">
      <c r="A11" s="89" t="s">
        <v>143</v>
      </c>
      <c r="B11" s="90" t="s">
        <v>203</v>
      </c>
      <c r="C11" s="91" t="s">
        <v>26</v>
      </c>
      <c r="D11" s="92"/>
      <c r="E11" s="92"/>
      <c r="F11" s="23"/>
      <c r="G11" s="93"/>
      <c r="H11" s="94"/>
      <c r="I11" s="95"/>
      <c r="J11" s="93"/>
      <c r="K11" s="94"/>
      <c r="L11" s="95"/>
      <c r="M11" s="92"/>
      <c r="N11" s="96"/>
      <c r="O11" s="95"/>
      <c r="P11" s="92"/>
      <c r="Q11" s="96"/>
      <c r="R11" s="95"/>
      <c r="S11" s="92"/>
      <c r="T11" s="96"/>
      <c r="U11" s="95"/>
      <c r="V11" s="92"/>
      <c r="W11" s="96"/>
      <c r="X11" s="95"/>
      <c r="Y11" s="92"/>
      <c r="Z11" s="96"/>
      <c r="AA11" s="95"/>
      <c r="AB11" s="92">
        <v>18.59</v>
      </c>
      <c r="AC11" s="96">
        <v>0</v>
      </c>
      <c r="AD11" s="31">
        <f>SUM(AB11:AC11)</f>
        <v>18.59</v>
      </c>
      <c r="AE11" s="30">
        <v>0</v>
      </c>
      <c r="AF11" s="34">
        <v>0</v>
      </c>
      <c r="AG11" s="31">
        <f t="shared" si="0"/>
        <v>0</v>
      </c>
      <c r="AH11" s="30">
        <v>0</v>
      </c>
      <c r="AI11" s="26">
        <v>0</v>
      </c>
      <c r="AJ11" s="23">
        <f t="shared" si="1"/>
        <v>0</v>
      </c>
      <c r="AK11" s="92">
        <v>0</v>
      </c>
      <c r="AL11" s="96">
        <v>0</v>
      </c>
      <c r="AM11" s="95">
        <v>0</v>
      </c>
      <c r="AN11" s="27">
        <f t="shared" si="2"/>
        <v>18.59</v>
      </c>
      <c r="AO11" s="28">
        <f t="shared" si="3"/>
        <v>0</v>
      </c>
      <c r="AP11" s="49"/>
      <c r="AQ11" s="50"/>
    </row>
    <row r="12" spans="1:43" ht="15">
      <c r="A12" s="35" t="s">
        <v>134</v>
      </c>
      <c r="B12" s="36" t="s">
        <v>135</v>
      </c>
      <c r="C12" s="37" t="s">
        <v>28</v>
      </c>
      <c r="D12" s="30">
        <v>80.01</v>
      </c>
      <c r="E12" s="30">
        <v>4.6</v>
      </c>
      <c r="F12" s="23">
        <f>SUM(D12:E12)</f>
        <v>84.61</v>
      </c>
      <c r="G12" s="67">
        <v>186.69</v>
      </c>
      <c r="H12" s="33">
        <v>0</v>
      </c>
      <c r="I12" s="31">
        <f>SUM(G12:H12)</f>
        <v>186.69</v>
      </c>
      <c r="J12" s="32">
        <v>80.01</v>
      </c>
      <c r="K12" s="33">
        <v>9.6</v>
      </c>
      <c r="L12" s="23">
        <f>SUM(J12:K12)</f>
        <v>89.61</v>
      </c>
      <c r="M12" s="30">
        <v>0</v>
      </c>
      <c r="N12" s="34">
        <v>0</v>
      </c>
      <c r="O12" s="31">
        <f>SUM(M12:N12)</f>
        <v>0</v>
      </c>
      <c r="P12" s="30">
        <f>26.67+106.68</f>
        <v>133.35000000000002</v>
      </c>
      <c r="Q12" s="34">
        <v>12.7</v>
      </c>
      <c r="R12" s="31">
        <f>SUM(P12:Q12)</f>
        <v>146.05</v>
      </c>
      <c r="S12" s="30">
        <v>26.67</v>
      </c>
      <c r="T12" s="34">
        <v>19.4</v>
      </c>
      <c r="U12" s="31">
        <f>SUM(S12:T12)</f>
        <v>46.07</v>
      </c>
      <c r="V12" s="30">
        <v>53.34</v>
      </c>
      <c r="W12" s="34">
        <v>10</v>
      </c>
      <c r="X12" s="23">
        <f>SUM(V12:W12)</f>
        <v>63.34</v>
      </c>
      <c r="Y12" s="30">
        <v>0</v>
      </c>
      <c r="Z12" s="34">
        <v>10</v>
      </c>
      <c r="AA12" s="23">
        <f>SUM(Y12:Z12)</f>
        <v>10</v>
      </c>
      <c r="AB12" s="30">
        <v>26.67</v>
      </c>
      <c r="AC12" s="34">
        <v>0</v>
      </c>
      <c r="AD12" s="31">
        <f>SUM(AB12:AC12)</f>
        <v>26.67</v>
      </c>
      <c r="AE12" s="30">
        <v>0</v>
      </c>
      <c r="AF12" s="34">
        <v>0</v>
      </c>
      <c r="AG12" s="23">
        <f t="shared" si="0"/>
        <v>0</v>
      </c>
      <c r="AH12" s="30">
        <v>0</v>
      </c>
      <c r="AI12" s="26">
        <v>0</v>
      </c>
      <c r="AJ12" s="23">
        <f t="shared" si="1"/>
        <v>0</v>
      </c>
      <c r="AK12" s="30">
        <v>0</v>
      </c>
      <c r="AL12" s="124">
        <v>0</v>
      </c>
      <c r="AM12" s="31">
        <v>0</v>
      </c>
      <c r="AN12" s="27">
        <f t="shared" si="2"/>
        <v>586.74</v>
      </c>
      <c r="AO12" s="28">
        <f t="shared" si="3"/>
        <v>66.3</v>
      </c>
      <c r="AP12" s="28"/>
      <c r="AQ12" s="29"/>
    </row>
    <row r="13" spans="1:43" ht="18" customHeight="1" thickBot="1">
      <c r="A13" s="89" t="s">
        <v>198</v>
      </c>
      <c r="B13" s="90" t="s">
        <v>135</v>
      </c>
      <c r="C13" s="91" t="s">
        <v>27</v>
      </c>
      <c r="D13" s="92"/>
      <c r="E13" s="92"/>
      <c r="F13" s="23"/>
      <c r="G13" s="93"/>
      <c r="H13" s="94"/>
      <c r="I13" s="95"/>
      <c r="J13" s="93"/>
      <c r="K13" s="94"/>
      <c r="L13" s="95"/>
      <c r="M13" s="92"/>
      <c r="N13" s="96"/>
      <c r="O13" s="95"/>
      <c r="P13" s="92"/>
      <c r="Q13" s="96"/>
      <c r="R13" s="95"/>
      <c r="S13" s="92"/>
      <c r="T13" s="96"/>
      <c r="U13" s="95"/>
      <c r="V13" s="92"/>
      <c r="W13" s="96"/>
      <c r="X13" s="95"/>
      <c r="Y13" s="92"/>
      <c r="Z13" s="96"/>
      <c r="AA13" s="95"/>
      <c r="AB13" s="92"/>
      <c r="AC13" s="96"/>
      <c r="AD13" s="95"/>
      <c r="AE13" s="44">
        <v>26.67</v>
      </c>
      <c r="AF13" s="44">
        <f>58.92+60</f>
        <v>118.92</v>
      </c>
      <c r="AG13" s="45">
        <f>SUM(AE13:AF13)</f>
        <v>145.59</v>
      </c>
      <c r="AH13" s="92">
        <v>133.35</v>
      </c>
      <c r="AI13" s="96">
        <v>28.5</v>
      </c>
      <c r="AJ13" s="95">
        <f t="shared" si="1"/>
        <v>161.85</v>
      </c>
      <c r="AK13" s="92">
        <v>53.34</v>
      </c>
      <c r="AL13" s="96">
        <v>0</v>
      </c>
      <c r="AM13" s="95">
        <f>SUM(AK13:AL13)</f>
        <v>53.34</v>
      </c>
      <c r="AN13" s="27">
        <f t="shared" si="2"/>
        <v>213.35999999999999</v>
      </c>
      <c r="AO13" s="28">
        <f t="shared" si="3"/>
        <v>147.42000000000002</v>
      </c>
      <c r="AP13" s="49"/>
      <c r="AQ13" s="50"/>
    </row>
    <row r="14" spans="1:43" ht="15.75" thickTop="1">
      <c r="A14" s="35" t="s">
        <v>132</v>
      </c>
      <c r="B14" s="36" t="s">
        <v>133</v>
      </c>
      <c r="C14" s="37" t="s">
        <v>27</v>
      </c>
      <c r="D14" s="30">
        <v>209.24</v>
      </c>
      <c r="E14" s="30">
        <v>25</v>
      </c>
      <c r="F14" s="23">
        <f>SUM(D14:E14)</f>
        <v>234.24</v>
      </c>
      <c r="G14" s="32">
        <v>13</v>
      </c>
      <c r="H14" s="33">
        <v>26.67</v>
      </c>
      <c r="I14" s="31">
        <f>SUM(G14:H14)</f>
        <v>39.67</v>
      </c>
      <c r="J14" s="32">
        <v>53.34</v>
      </c>
      <c r="K14" s="33">
        <v>26</v>
      </c>
      <c r="L14" s="23">
        <f>SUM(J14:K14)</f>
        <v>79.34</v>
      </c>
      <c r="M14" s="30">
        <v>80.01</v>
      </c>
      <c r="N14" s="34">
        <v>45.6</v>
      </c>
      <c r="O14" s="31">
        <f>SUM(M14:N14)</f>
        <v>125.61000000000001</v>
      </c>
      <c r="P14" s="30">
        <f>26.67+53.34</f>
        <v>80.01</v>
      </c>
      <c r="Q14" s="34">
        <v>43</v>
      </c>
      <c r="R14" s="31">
        <f>SUM(P14:Q14)</f>
        <v>123.01</v>
      </c>
      <c r="S14" s="30">
        <f>106.68+26.67</f>
        <v>133.35000000000002</v>
      </c>
      <c r="T14" s="34">
        <v>36.5</v>
      </c>
      <c r="U14" s="31">
        <f>SUM(S14:T14)</f>
        <v>169.85000000000002</v>
      </c>
      <c r="V14" s="30">
        <v>53.34</v>
      </c>
      <c r="W14" s="34">
        <v>22.9</v>
      </c>
      <c r="X14" s="31">
        <f>SUM(V14:W14)</f>
        <v>76.24000000000001</v>
      </c>
      <c r="Y14" s="30">
        <v>0</v>
      </c>
      <c r="Z14" s="34">
        <v>0</v>
      </c>
      <c r="AA14" s="23">
        <f>SUM(Y14:Z14)</f>
        <v>0</v>
      </c>
      <c r="AB14" s="30">
        <v>26.67</v>
      </c>
      <c r="AC14" s="34">
        <v>0</v>
      </c>
      <c r="AD14" s="31">
        <f>SUM(AB14:AC14)</f>
        <v>26.67</v>
      </c>
      <c r="AE14" s="30">
        <v>0</v>
      </c>
      <c r="AF14" s="34">
        <v>0</v>
      </c>
      <c r="AG14" s="23">
        <f>AE14+AF14</f>
        <v>0</v>
      </c>
      <c r="AH14" s="30">
        <v>0</v>
      </c>
      <c r="AI14" s="26">
        <v>0</v>
      </c>
      <c r="AJ14" s="23">
        <f t="shared" si="1"/>
        <v>0</v>
      </c>
      <c r="AK14" s="30">
        <v>0</v>
      </c>
      <c r="AL14" s="34">
        <v>0</v>
      </c>
      <c r="AM14" s="31">
        <v>0</v>
      </c>
      <c r="AN14" s="27">
        <f t="shared" si="2"/>
        <v>648.96</v>
      </c>
      <c r="AO14" s="28">
        <f t="shared" si="3"/>
        <v>225.67000000000002</v>
      </c>
      <c r="AP14" s="28"/>
      <c r="AQ14" s="29"/>
    </row>
    <row r="15" spans="1:43" ht="15">
      <c r="A15" s="89" t="s">
        <v>199</v>
      </c>
      <c r="B15" s="90" t="s">
        <v>133</v>
      </c>
      <c r="C15" s="91" t="s">
        <v>27</v>
      </c>
      <c r="D15" s="92"/>
      <c r="E15" s="92"/>
      <c r="F15" s="23"/>
      <c r="G15" s="93"/>
      <c r="H15" s="94"/>
      <c r="I15" s="95"/>
      <c r="J15" s="93"/>
      <c r="K15" s="94"/>
      <c r="L15" s="95"/>
      <c r="M15" s="92"/>
      <c r="N15" s="96"/>
      <c r="O15" s="95"/>
      <c r="P15" s="92"/>
      <c r="Q15" s="96"/>
      <c r="R15" s="95"/>
      <c r="S15" s="92"/>
      <c r="T15" s="96"/>
      <c r="U15" s="95"/>
      <c r="V15" s="92"/>
      <c r="W15" s="96"/>
      <c r="X15" s="95"/>
      <c r="Y15" s="92"/>
      <c r="Z15" s="96"/>
      <c r="AA15" s="95"/>
      <c r="AB15" s="92"/>
      <c r="AC15" s="96"/>
      <c r="AD15" s="95"/>
      <c r="AE15" s="92">
        <v>26.67</v>
      </c>
      <c r="AF15" s="96">
        <v>165.3</v>
      </c>
      <c r="AG15" s="95">
        <f>SUM(AE15:AF15)</f>
        <v>191.97000000000003</v>
      </c>
      <c r="AH15" s="92">
        <f>26.67+311.8</f>
        <v>338.47</v>
      </c>
      <c r="AI15" s="92">
        <f>24+79.8</f>
        <v>103.8</v>
      </c>
      <c r="AJ15" s="95">
        <f t="shared" si="1"/>
        <v>442.27000000000004</v>
      </c>
      <c r="AK15" s="92">
        <v>26.67</v>
      </c>
      <c r="AL15" s="96">
        <f>167.77+73</f>
        <v>240.77</v>
      </c>
      <c r="AM15" s="95">
        <f>SUM(AK15:AL15)</f>
        <v>267.44</v>
      </c>
      <c r="AN15" s="27">
        <f t="shared" si="2"/>
        <v>391.81000000000006</v>
      </c>
      <c r="AO15" s="28">
        <f t="shared" si="3"/>
        <v>509.87</v>
      </c>
      <c r="AP15" s="49"/>
      <c r="AQ15" s="50"/>
    </row>
    <row r="16" spans="1:43" ht="15">
      <c r="A16" s="35" t="s">
        <v>140</v>
      </c>
      <c r="B16" s="88" t="s">
        <v>133</v>
      </c>
      <c r="C16" s="37" t="s">
        <v>31</v>
      </c>
      <c r="D16" s="38">
        <v>0</v>
      </c>
      <c r="E16" s="38">
        <v>0</v>
      </c>
      <c r="F16" s="23">
        <f>SUM(D16:E16)</f>
        <v>0</v>
      </c>
      <c r="G16" s="38">
        <f>26.67+26.67+155.9</f>
        <v>209.24</v>
      </c>
      <c r="H16" s="38">
        <f>23.68+20.14</f>
        <v>43.82</v>
      </c>
      <c r="I16" s="39">
        <f>SUM(G16:H16)</f>
        <v>253.06</v>
      </c>
      <c r="J16" s="38">
        <v>0</v>
      </c>
      <c r="K16" s="38">
        <v>0</v>
      </c>
      <c r="L16" s="23">
        <f>SUM(J16:K16)</f>
        <v>0</v>
      </c>
      <c r="M16" s="38">
        <f>53.34+53.34</f>
        <v>106.68</v>
      </c>
      <c r="N16" s="38">
        <f>19.95+189</f>
        <v>208.95</v>
      </c>
      <c r="O16" s="39">
        <f>SUM(M16:N16)</f>
        <v>315.63</v>
      </c>
      <c r="P16" s="38">
        <f>102.56+26.67+53.34</f>
        <v>182.57000000000002</v>
      </c>
      <c r="Q16" s="38">
        <f>73+82.85</f>
        <v>155.85</v>
      </c>
      <c r="R16" s="39">
        <f>SUM(P16:Q16)</f>
        <v>338.42</v>
      </c>
      <c r="S16" s="38">
        <v>456.62</v>
      </c>
      <c r="T16" s="38">
        <v>0</v>
      </c>
      <c r="U16" s="39">
        <f>SUM(S16:T16)</f>
        <v>456.62</v>
      </c>
      <c r="V16" s="38">
        <v>467.7</v>
      </c>
      <c r="W16" s="38">
        <v>65.7</v>
      </c>
      <c r="X16" s="23">
        <f>SUM(V16:W16)</f>
        <v>533.4</v>
      </c>
      <c r="Y16" s="38">
        <v>0</v>
      </c>
      <c r="Z16" s="38">
        <v>0</v>
      </c>
      <c r="AA16" s="23">
        <f>SUM(Y16:Z16)</f>
        <v>0</v>
      </c>
      <c r="AB16" s="38">
        <f>26.67+106.68+26.67</f>
        <v>160.02000000000004</v>
      </c>
      <c r="AC16" s="38">
        <v>23.94</v>
      </c>
      <c r="AD16" s="31">
        <f>SUM(AB16:AC16)</f>
        <v>183.96000000000004</v>
      </c>
      <c r="AE16" s="30">
        <v>0</v>
      </c>
      <c r="AF16" s="34">
        <v>0</v>
      </c>
      <c r="AG16" s="23">
        <f>AE16+AF16</f>
        <v>0</v>
      </c>
      <c r="AH16" s="30">
        <v>0</v>
      </c>
      <c r="AI16" s="26">
        <v>0</v>
      </c>
      <c r="AJ16" s="23">
        <f t="shared" si="1"/>
        <v>0</v>
      </c>
      <c r="AK16" s="30">
        <v>0</v>
      </c>
      <c r="AL16" s="34">
        <v>0</v>
      </c>
      <c r="AM16" s="31">
        <v>0</v>
      </c>
      <c r="AN16" s="27">
        <f t="shared" si="2"/>
        <v>1582.83</v>
      </c>
      <c r="AO16" s="28">
        <f t="shared" si="3"/>
        <v>498.26</v>
      </c>
      <c r="AP16" s="28"/>
      <c r="AQ16" s="29"/>
    </row>
    <row r="17" spans="1:43" ht="15.75" thickBot="1">
      <c r="A17" s="89" t="s">
        <v>200</v>
      </c>
      <c r="B17" s="90" t="s">
        <v>133</v>
      </c>
      <c r="C17" s="91" t="s">
        <v>201</v>
      </c>
      <c r="D17" s="92"/>
      <c r="E17" s="92"/>
      <c r="F17" s="23"/>
      <c r="G17" s="93"/>
      <c r="H17" s="94"/>
      <c r="I17" s="95"/>
      <c r="J17" s="93"/>
      <c r="K17" s="94"/>
      <c r="L17" s="95"/>
      <c r="M17" s="92"/>
      <c r="N17" s="96"/>
      <c r="O17" s="95"/>
      <c r="P17" s="92"/>
      <c r="Q17" s="96"/>
      <c r="R17" s="95"/>
      <c r="S17" s="92"/>
      <c r="T17" s="96"/>
      <c r="U17" s="95"/>
      <c r="V17" s="92"/>
      <c r="W17" s="96"/>
      <c r="X17" s="95"/>
      <c r="Y17" s="92"/>
      <c r="Z17" s="96"/>
      <c r="AA17" s="95"/>
      <c r="AB17" s="92"/>
      <c r="AC17" s="96"/>
      <c r="AD17" s="95"/>
      <c r="AE17" s="44"/>
      <c r="AF17" s="44"/>
      <c r="AG17" s="45"/>
      <c r="AH17" s="92">
        <f>26.67+155.9</f>
        <v>182.57</v>
      </c>
      <c r="AI17" s="96">
        <f>50.05+26.05</f>
        <v>76.1</v>
      </c>
      <c r="AJ17" s="95">
        <f t="shared" si="1"/>
        <v>258.66999999999996</v>
      </c>
      <c r="AK17" s="92">
        <f>102.56+102.56+102.56+26.67+26.67+26.67+26.67+26.67+26.67+26.67+26.67+26.67+26.67</f>
        <v>574.38</v>
      </c>
      <c r="AL17" s="34">
        <f>20.9+27.5+41.5+40.15+46.75+3.35+16.8+39.75+38.4</f>
        <v>275.1</v>
      </c>
      <c r="AM17" s="95">
        <f>SUM(AK17:AL17)</f>
        <v>849.48</v>
      </c>
      <c r="AN17" s="27">
        <f t="shared" si="2"/>
        <v>756.95</v>
      </c>
      <c r="AO17" s="28">
        <f t="shared" si="3"/>
        <v>351.20000000000005</v>
      </c>
      <c r="AP17" s="49"/>
      <c r="AQ17" s="50"/>
    </row>
    <row r="18" spans="1:43" ht="15.75" thickTop="1">
      <c r="A18" s="35" t="s">
        <v>139</v>
      </c>
      <c r="B18" s="36" t="s">
        <v>133</v>
      </c>
      <c r="C18" s="37" t="s">
        <v>30</v>
      </c>
      <c r="D18" s="30">
        <v>0</v>
      </c>
      <c r="E18" s="30">
        <v>0</v>
      </c>
      <c r="F18" s="23">
        <f>SUM(D18:E18)</f>
        <v>0</v>
      </c>
      <c r="G18" s="32">
        <v>26.67</v>
      </c>
      <c r="H18" s="33">
        <v>0</v>
      </c>
      <c r="I18" s="31">
        <f>SUM(G18:H18)</f>
        <v>26.67</v>
      </c>
      <c r="J18" s="32">
        <v>106.68</v>
      </c>
      <c r="K18" s="33">
        <v>52.1</v>
      </c>
      <c r="L18" s="23">
        <f>SUM(J18:K18)</f>
        <v>158.78</v>
      </c>
      <c r="M18" s="30">
        <v>26.67</v>
      </c>
      <c r="N18" s="34">
        <v>0</v>
      </c>
      <c r="O18" s="31">
        <f>SUM(M18:N18)</f>
        <v>26.67</v>
      </c>
      <c r="P18" s="30">
        <v>155.9</v>
      </c>
      <c r="Q18" s="34">
        <v>0</v>
      </c>
      <c r="R18" s="31">
        <f>SUM(P18:Q18)</f>
        <v>155.9</v>
      </c>
      <c r="S18" s="30">
        <v>53.34</v>
      </c>
      <c r="T18" s="34">
        <v>0</v>
      </c>
      <c r="U18" s="31">
        <f>SUM(S18:T18)</f>
        <v>53.34</v>
      </c>
      <c r="V18" s="30">
        <v>26.67</v>
      </c>
      <c r="W18" s="34">
        <v>0</v>
      </c>
      <c r="X18" s="31">
        <f>SUM(V18:W18)</f>
        <v>26.67</v>
      </c>
      <c r="Y18" s="38">
        <v>26.67</v>
      </c>
      <c r="Z18" s="38">
        <v>0</v>
      </c>
      <c r="AA18" s="23">
        <f>SUM(Y18:Z18)</f>
        <v>26.67</v>
      </c>
      <c r="AB18" s="38">
        <v>182.57</v>
      </c>
      <c r="AC18" s="38">
        <v>0</v>
      </c>
      <c r="AD18" s="31">
        <f>SUM(AB18:AC18)</f>
        <v>182.57</v>
      </c>
      <c r="AE18" s="30">
        <v>0</v>
      </c>
      <c r="AF18" s="34">
        <v>0</v>
      </c>
      <c r="AG18" s="23">
        <f>AE18+AF18</f>
        <v>0</v>
      </c>
      <c r="AH18" s="30">
        <v>0</v>
      </c>
      <c r="AI18" s="26">
        <v>0</v>
      </c>
      <c r="AJ18" s="23">
        <f t="shared" si="1"/>
        <v>0</v>
      </c>
      <c r="AK18" s="38">
        <v>0</v>
      </c>
      <c r="AL18" s="38">
        <v>0</v>
      </c>
      <c r="AM18" s="39">
        <v>0</v>
      </c>
      <c r="AN18" s="27">
        <f t="shared" si="2"/>
        <v>605.1700000000001</v>
      </c>
      <c r="AO18" s="28">
        <f t="shared" si="3"/>
        <v>52.1</v>
      </c>
      <c r="AP18" s="28"/>
      <c r="AQ18" s="29"/>
    </row>
    <row r="19" spans="1:43" ht="15.75" thickBot="1">
      <c r="A19" s="40" t="s">
        <v>202</v>
      </c>
      <c r="B19" s="41" t="s">
        <v>133</v>
      </c>
      <c r="C19" s="42" t="s">
        <v>30</v>
      </c>
      <c r="D19" s="43"/>
      <c r="E19" s="44"/>
      <c r="F19" s="23"/>
      <c r="G19" s="46"/>
      <c r="H19" s="47"/>
      <c r="I19" s="45"/>
      <c r="J19" s="46"/>
      <c r="K19" s="47"/>
      <c r="L19" s="45"/>
      <c r="M19" s="44"/>
      <c r="N19" s="48"/>
      <c r="O19" s="45"/>
      <c r="P19" s="44"/>
      <c r="Q19" s="48"/>
      <c r="R19" s="45"/>
      <c r="S19" s="44"/>
      <c r="T19" s="48"/>
      <c r="U19" s="45"/>
      <c r="V19" s="44"/>
      <c r="W19" s="48"/>
      <c r="X19" s="45"/>
      <c r="Y19" s="44"/>
      <c r="Z19" s="48"/>
      <c r="AA19" s="45"/>
      <c r="AB19" s="44"/>
      <c r="AC19" s="48"/>
      <c r="AD19" s="45"/>
      <c r="AE19" s="44">
        <v>0</v>
      </c>
      <c r="AF19" s="44">
        <v>56.81</v>
      </c>
      <c r="AG19" s="45">
        <f>SUM(AE19:AF19)</f>
        <v>56.81</v>
      </c>
      <c r="AH19" s="44">
        <v>53.34</v>
      </c>
      <c r="AI19" s="48">
        <v>93.2</v>
      </c>
      <c r="AJ19" s="95">
        <f t="shared" si="1"/>
        <v>146.54000000000002</v>
      </c>
      <c r="AK19" s="44">
        <v>0</v>
      </c>
      <c r="AL19" s="48">
        <v>0</v>
      </c>
      <c r="AM19" s="45">
        <v>0</v>
      </c>
      <c r="AN19" s="27">
        <f t="shared" si="2"/>
        <v>53.34</v>
      </c>
      <c r="AO19" s="28">
        <f t="shared" si="3"/>
        <v>150.01</v>
      </c>
      <c r="AP19" s="49"/>
      <c r="AQ19" s="50"/>
    </row>
    <row r="20" ht="15.75" thickTop="1"/>
  </sheetData>
  <sheetProtection/>
  <mergeCells count="14">
    <mergeCell ref="S5:T5"/>
    <mergeCell ref="V5:W5"/>
    <mergeCell ref="Y5:Z5"/>
    <mergeCell ref="AB5:AC5"/>
    <mergeCell ref="AE5:AF5"/>
    <mergeCell ref="AH5:AI5"/>
    <mergeCell ref="AK5:AL5"/>
    <mergeCell ref="AN5:AQ5"/>
    <mergeCell ref="A3:AK3"/>
    <mergeCell ref="D5:E5"/>
    <mergeCell ref="G5:H5"/>
    <mergeCell ref="J5:K5"/>
    <mergeCell ref="M5:N5"/>
    <mergeCell ref="P5:Q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8"/>
  <sheetViews>
    <sheetView zoomScalePageLayoutView="0" workbookViewId="0" topLeftCell="A1">
      <selection activeCell="B56" sqref="B56"/>
    </sheetView>
  </sheetViews>
  <sheetFormatPr defaultColWidth="11.421875" defaultRowHeight="15"/>
  <cols>
    <col min="2" max="2" width="32.00390625" style="59" customWidth="1"/>
    <col min="3" max="3" width="78.00390625" style="59" customWidth="1"/>
    <col min="4" max="4" width="15.28125" style="108" customWidth="1"/>
    <col min="5" max="5" width="27.00390625" style="62" customWidth="1"/>
    <col min="6" max="6" width="35.421875" style="63" customWidth="1"/>
  </cols>
  <sheetData>
    <row r="2" spans="2:6" ht="15">
      <c r="B2" s="132" t="s">
        <v>42</v>
      </c>
      <c r="C2" s="132"/>
      <c r="D2" s="132"/>
      <c r="E2" s="132"/>
      <c r="F2" s="132"/>
    </row>
    <row r="3" spans="1:6" ht="15">
      <c r="A3" s="51"/>
      <c r="B3" s="58" t="s">
        <v>20</v>
      </c>
      <c r="C3" s="58" t="s">
        <v>21</v>
      </c>
      <c r="D3" s="103" t="s">
        <v>22</v>
      </c>
      <c r="E3" s="58" t="s">
        <v>23</v>
      </c>
      <c r="F3" s="58" t="s">
        <v>24</v>
      </c>
    </row>
    <row r="4" spans="1:6" ht="18" customHeight="1">
      <c r="A4" s="70" t="s">
        <v>71</v>
      </c>
      <c r="B4" s="55" t="s">
        <v>32</v>
      </c>
      <c r="C4" s="56" t="s">
        <v>33</v>
      </c>
      <c r="D4" s="104">
        <v>99.98</v>
      </c>
      <c r="E4" s="52" t="s">
        <v>34</v>
      </c>
      <c r="F4" s="64" t="s">
        <v>35</v>
      </c>
    </row>
    <row r="5" spans="1:6" ht="15">
      <c r="A5" s="70" t="s">
        <v>72</v>
      </c>
      <c r="B5" s="55" t="s">
        <v>36</v>
      </c>
      <c r="C5" s="56" t="s">
        <v>44</v>
      </c>
      <c r="D5" s="104">
        <v>140</v>
      </c>
      <c r="E5" s="52" t="s">
        <v>34</v>
      </c>
      <c r="F5" s="64" t="s">
        <v>35</v>
      </c>
    </row>
    <row r="6" spans="1:6" ht="17.25" customHeight="1">
      <c r="A6" s="70" t="s">
        <v>73</v>
      </c>
      <c r="B6" s="55" t="s">
        <v>37</v>
      </c>
      <c r="C6" s="55" t="s">
        <v>38</v>
      </c>
      <c r="D6" s="104">
        <v>349.34</v>
      </c>
      <c r="E6" s="52" t="s">
        <v>34</v>
      </c>
      <c r="F6" s="64" t="s">
        <v>35</v>
      </c>
    </row>
    <row r="7" spans="1:6" ht="16.5" customHeight="1">
      <c r="A7" s="70" t="s">
        <v>74</v>
      </c>
      <c r="B7" s="55" t="s">
        <v>39</v>
      </c>
      <c r="C7" s="65" t="s">
        <v>40</v>
      </c>
      <c r="D7" s="104">
        <v>326.66</v>
      </c>
      <c r="E7" s="52" t="s">
        <v>56</v>
      </c>
      <c r="F7" s="52" t="s">
        <v>41</v>
      </c>
    </row>
    <row r="8" spans="1:6" s="67" customFormat="1" ht="17.25" customHeight="1">
      <c r="A8" s="70" t="s">
        <v>77</v>
      </c>
      <c r="B8" s="55" t="s">
        <v>89</v>
      </c>
      <c r="C8" s="72" t="s">
        <v>90</v>
      </c>
      <c r="D8" s="104">
        <v>138.33</v>
      </c>
      <c r="E8" s="74" t="s">
        <v>91</v>
      </c>
      <c r="F8" s="75" t="s">
        <v>92</v>
      </c>
    </row>
    <row r="9" spans="1:6" s="67" customFormat="1" ht="13.5" customHeight="1">
      <c r="A9" s="70" t="s">
        <v>78</v>
      </c>
      <c r="B9" s="55" t="s">
        <v>93</v>
      </c>
      <c r="C9" s="72" t="s">
        <v>94</v>
      </c>
      <c r="D9" s="104">
        <v>1064</v>
      </c>
      <c r="E9" s="74" t="s">
        <v>95</v>
      </c>
      <c r="F9" s="75" t="s">
        <v>92</v>
      </c>
    </row>
    <row r="10" spans="1:6" s="67" customFormat="1" ht="15">
      <c r="A10" s="70" t="s">
        <v>79</v>
      </c>
      <c r="B10" s="55" t="s">
        <v>96</v>
      </c>
      <c r="C10" s="55" t="s">
        <v>97</v>
      </c>
      <c r="D10" s="104">
        <v>275.82</v>
      </c>
      <c r="E10" s="74" t="s">
        <v>98</v>
      </c>
      <c r="F10" s="75" t="s">
        <v>99</v>
      </c>
    </row>
    <row r="11" spans="2:6" s="67" customFormat="1" ht="15">
      <c r="B11" s="97"/>
      <c r="C11" s="97"/>
      <c r="D11" s="105"/>
      <c r="E11" s="99"/>
      <c r="F11" s="100"/>
    </row>
    <row r="12" spans="2:6" s="67" customFormat="1" ht="15">
      <c r="B12" s="132" t="s">
        <v>150</v>
      </c>
      <c r="C12" s="132"/>
      <c r="D12" s="132"/>
      <c r="E12" s="132"/>
      <c r="F12" s="132"/>
    </row>
    <row r="13" spans="1:6" s="67" customFormat="1" ht="15">
      <c r="A13" s="51"/>
      <c r="B13" s="68" t="s">
        <v>20</v>
      </c>
      <c r="C13" s="68" t="s">
        <v>21</v>
      </c>
      <c r="D13" s="103" t="s">
        <v>22</v>
      </c>
      <c r="E13" s="68" t="s">
        <v>23</v>
      </c>
      <c r="F13" s="68" t="s">
        <v>24</v>
      </c>
    </row>
    <row r="14" spans="1:6" s="67" customFormat="1" ht="15">
      <c r="A14" s="70" t="s">
        <v>71</v>
      </c>
      <c r="B14" s="71" t="s">
        <v>151</v>
      </c>
      <c r="C14" s="71" t="s">
        <v>152</v>
      </c>
      <c r="D14" s="106">
        <v>119.62</v>
      </c>
      <c r="E14" s="69" t="s">
        <v>83</v>
      </c>
      <c r="F14" s="75" t="s">
        <v>99</v>
      </c>
    </row>
    <row r="15" spans="2:6" s="67" customFormat="1" ht="15">
      <c r="B15" s="101"/>
      <c r="C15" s="101"/>
      <c r="D15" s="107"/>
      <c r="E15" s="102"/>
      <c r="F15" s="100"/>
    </row>
    <row r="16" spans="2:6" s="67" customFormat="1" ht="15">
      <c r="B16" s="132" t="s">
        <v>153</v>
      </c>
      <c r="C16" s="132"/>
      <c r="D16" s="132"/>
      <c r="E16" s="132"/>
      <c r="F16" s="132"/>
    </row>
    <row r="17" spans="1:6" ht="15.75" customHeight="1">
      <c r="A17" s="66"/>
      <c r="B17" s="68" t="s">
        <v>20</v>
      </c>
      <c r="C17" s="68" t="s">
        <v>21</v>
      </c>
      <c r="D17" s="103" t="s">
        <v>22</v>
      </c>
      <c r="E17" s="68" t="s">
        <v>23</v>
      </c>
      <c r="F17" s="68" t="s">
        <v>24</v>
      </c>
    </row>
    <row r="18" spans="1:6" ht="16.5" customHeight="1">
      <c r="A18" s="70" t="s">
        <v>71</v>
      </c>
      <c r="B18" s="71" t="s">
        <v>49</v>
      </c>
      <c r="C18" s="72" t="s">
        <v>50</v>
      </c>
      <c r="D18" s="104">
        <v>359.81</v>
      </c>
      <c r="E18" s="74" t="s">
        <v>69</v>
      </c>
      <c r="F18" s="75" t="s">
        <v>51</v>
      </c>
    </row>
    <row r="19" spans="1:6" ht="15.75" customHeight="1">
      <c r="A19" s="70" t="s">
        <v>72</v>
      </c>
      <c r="B19" s="72" t="s">
        <v>52</v>
      </c>
      <c r="C19" s="72" t="s">
        <v>50</v>
      </c>
      <c r="D19" s="104">
        <v>86.1</v>
      </c>
      <c r="E19" s="74" t="s">
        <v>70</v>
      </c>
      <c r="F19" s="75" t="s">
        <v>51</v>
      </c>
    </row>
    <row r="20" spans="1:6" s="67" customFormat="1" ht="15.75" customHeight="1">
      <c r="A20" s="70" t="s">
        <v>73</v>
      </c>
      <c r="B20" s="71" t="s">
        <v>124</v>
      </c>
      <c r="C20" s="72" t="s">
        <v>125</v>
      </c>
      <c r="D20" s="104">
        <v>82</v>
      </c>
      <c r="E20" s="74" t="s">
        <v>126</v>
      </c>
      <c r="F20" s="74" t="s">
        <v>127</v>
      </c>
    </row>
    <row r="21" spans="1:6" ht="15">
      <c r="A21" s="70" t="s">
        <v>74</v>
      </c>
      <c r="B21" s="72" t="s">
        <v>128</v>
      </c>
      <c r="C21" s="72" t="s">
        <v>129</v>
      </c>
      <c r="D21" s="104">
        <v>67.3</v>
      </c>
      <c r="E21" s="74" t="s">
        <v>126</v>
      </c>
      <c r="F21" s="74" t="s">
        <v>127</v>
      </c>
    </row>
    <row r="22" spans="1:6" s="67" customFormat="1" ht="15.75" customHeight="1">
      <c r="A22" s="70" t="s">
        <v>77</v>
      </c>
      <c r="B22" s="55" t="s">
        <v>154</v>
      </c>
      <c r="C22" s="72" t="s">
        <v>155</v>
      </c>
      <c r="D22" s="104">
        <v>449.08</v>
      </c>
      <c r="E22" s="74" t="s">
        <v>156</v>
      </c>
      <c r="F22" s="74" t="s">
        <v>157</v>
      </c>
    </row>
    <row r="23" spans="1:6" ht="15">
      <c r="A23" s="70" t="s">
        <v>78</v>
      </c>
      <c r="B23" s="55" t="s">
        <v>158</v>
      </c>
      <c r="C23" s="72" t="s">
        <v>159</v>
      </c>
      <c r="D23" s="104">
        <v>705.21</v>
      </c>
      <c r="E23" s="74" t="s">
        <v>160</v>
      </c>
      <c r="F23" s="74" t="s">
        <v>99</v>
      </c>
    </row>
    <row r="25" ht="15">
      <c r="A25" s="67"/>
    </row>
    <row r="26" spans="2:6" ht="15.75" customHeight="1">
      <c r="B26" s="132" t="s">
        <v>43</v>
      </c>
      <c r="C26" s="132"/>
      <c r="D26" s="132"/>
      <c r="E26" s="132"/>
      <c r="F26" s="132"/>
    </row>
    <row r="27" spans="1:6" ht="15">
      <c r="A27" s="57"/>
      <c r="B27" s="58" t="s">
        <v>20</v>
      </c>
      <c r="C27" s="58" t="s">
        <v>21</v>
      </c>
      <c r="D27" s="103" t="s">
        <v>22</v>
      </c>
      <c r="E27" s="58" t="s">
        <v>23</v>
      </c>
      <c r="F27" s="58" t="s">
        <v>24</v>
      </c>
    </row>
    <row r="28" spans="1:6" ht="15">
      <c r="A28" s="70" t="s">
        <v>71</v>
      </c>
      <c r="B28" s="55" t="s">
        <v>32</v>
      </c>
      <c r="C28" s="56" t="s">
        <v>33</v>
      </c>
      <c r="D28" s="104">
        <v>99.98</v>
      </c>
      <c r="E28" s="52" t="s">
        <v>34</v>
      </c>
      <c r="F28" s="64" t="s">
        <v>35</v>
      </c>
    </row>
    <row r="29" spans="1:6" ht="15">
      <c r="A29" s="70" t="s">
        <v>72</v>
      </c>
      <c r="B29" s="55" t="s">
        <v>36</v>
      </c>
      <c r="C29" s="56" t="s">
        <v>44</v>
      </c>
      <c r="D29" s="104">
        <v>140</v>
      </c>
      <c r="E29" s="52" t="s">
        <v>34</v>
      </c>
      <c r="F29" s="64" t="s">
        <v>35</v>
      </c>
    </row>
    <row r="30" spans="1:6" ht="15">
      <c r="A30" s="70" t="s">
        <v>73</v>
      </c>
      <c r="B30" s="55" t="s">
        <v>37</v>
      </c>
      <c r="C30" s="55" t="s">
        <v>38</v>
      </c>
      <c r="D30" s="104">
        <v>349.34</v>
      </c>
      <c r="E30" s="52" t="s">
        <v>34</v>
      </c>
      <c r="F30" s="64" t="s">
        <v>35</v>
      </c>
    </row>
    <row r="31" spans="1:6" ht="15">
      <c r="A31" s="70" t="s">
        <v>74</v>
      </c>
      <c r="B31" s="55" t="s">
        <v>89</v>
      </c>
      <c r="C31" s="72" t="s">
        <v>90</v>
      </c>
      <c r="D31" s="104">
        <v>109.34</v>
      </c>
      <c r="E31" s="74" t="s">
        <v>34</v>
      </c>
      <c r="F31" s="75" t="s">
        <v>92</v>
      </c>
    </row>
    <row r="32" spans="1:6" ht="15">
      <c r="A32" s="70" t="s">
        <v>77</v>
      </c>
      <c r="B32" s="55" t="s">
        <v>93</v>
      </c>
      <c r="C32" s="72" t="s">
        <v>100</v>
      </c>
      <c r="D32" s="104">
        <v>1064</v>
      </c>
      <c r="E32" s="74" t="s">
        <v>95</v>
      </c>
      <c r="F32" s="75" t="s">
        <v>35</v>
      </c>
    </row>
    <row r="34" spans="2:6" ht="15">
      <c r="B34" s="132" t="s">
        <v>76</v>
      </c>
      <c r="C34" s="132"/>
      <c r="D34" s="132"/>
      <c r="E34" s="132"/>
      <c r="F34" s="132"/>
    </row>
    <row r="35" spans="1:6" ht="15">
      <c r="A35" s="57"/>
      <c r="B35" s="58" t="s">
        <v>20</v>
      </c>
      <c r="C35" s="58" t="s">
        <v>21</v>
      </c>
      <c r="D35" s="103" t="s">
        <v>22</v>
      </c>
      <c r="E35" s="58" t="s">
        <v>23</v>
      </c>
      <c r="F35" s="58" t="s">
        <v>24</v>
      </c>
    </row>
    <row r="36" spans="1:6" ht="15">
      <c r="A36" s="54" t="s">
        <v>71</v>
      </c>
      <c r="B36" s="60" t="s">
        <v>45</v>
      </c>
      <c r="C36" s="60" t="s">
        <v>53</v>
      </c>
      <c r="D36" s="104">
        <v>362.66</v>
      </c>
      <c r="E36" s="52" t="s">
        <v>34</v>
      </c>
      <c r="F36" s="52" t="s">
        <v>41</v>
      </c>
    </row>
    <row r="37" spans="1:6" ht="15">
      <c r="A37" s="70" t="s">
        <v>72</v>
      </c>
      <c r="B37" s="60" t="s">
        <v>81</v>
      </c>
      <c r="C37" s="60" t="s">
        <v>82</v>
      </c>
      <c r="D37" s="104">
        <v>424.34</v>
      </c>
      <c r="E37" s="74" t="s">
        <v>83</v>
      </c>
      <c r="F37" s="74" t="s">
        <v>84</v>
      </c>
    </row>
    <row r="38" spans="1:6" s="67" customFormat="1" ht="15">
      <c r="A38" s="70" t="s">
        <v>73</v>
      </c>
      <c r="B38" s="60" t="s">
        <v>85</v>
      </c>
      <c r="C38" s="60" t="s">
        <v>33</v>
      </c>
      <c r="D38" s="104">
        <v>328</v>
      </c>
      <c r="E38" s="74" t="s">
        <v>56</v>
      </c>
      <c r="F38" s="74" t="s">
        <v>84</v>
      </c>
    </row>
    <row r="39" spans="1:6" s="67" customFormat="1" ht="15">
      <c r="A39" s="70" t="s">
        <v>74</v>
      </c>
      <c r="B39" s="60" t="s">
        <v>86</v>
      </c>
      <c r="C39" s="60" t="s">
        <v>33</v>
      </c>
      <c r="D39" s="104">
        <v>308.82</v>
      </c>
      <c r="E39" s="74" t="s">
        <v>56</v>
      </c>
      <c r="F39" s="74" t="s">
        <v>116</v>
      </c>
    </row>
    <row r="40" spans="1:6" ht="15">
      <c r="A40" s="70" t="s">
        <v>77</v>
      </c>
      <c r="B40" s="60" t="s">
        <v>144</v>
      </c>
      <c r="C40" s="60" t="s">
        <v>145</v>
      </c>
      <c r="D40" s="104">
        <f>'[2]Viajes'!D4</f>
        <v>302.75</v>
      </c>
      <c r="E40" s="73" t="str">
        <f>'[2]Viajes'!E4</f>
        <v>Avión</v>
      </c>
      <c r="F40" s="73" t="str">
        <f>'[2]Viajes'!F4</f>
        <v>Avoris Retail División S.L</v>
      </c>
    </row>
    <row r="41" spans="1:6" ht="15">
      <c r="A41" s="70" t="s">
        <v>78</v>
      </c>
      <c r="B41" s="60" t="s">
        <v>146</v>
      </c>
      <c r="C41" s="60" t="s">
        <v>145</v>
      </c>
      <c r="D41" s="104">
        <v>312.75</v>
      </c>
      <c r="E41" s="74" t="s">
        <v>56</v>
      </c>
      <c r="F41" s="74" t="s">
        <v>116</v>
      </c>
    </row>
    <row r="42" spans="2:6" s="67" customFormat="1" ht="15">
      <c r="B42" s="59"/>
      <c r="C42" s="59"/>
      <c r="D42" s="108"/>
      <c r="E42" s="62"/>
      <c r="F42" s="63"/>
    </row>
    <row r="43" spans="1:6" ht="15">
      <c r="A43" s="67"/>
      <c r="B43" s="132" t="s">
        <v>167</v>
      </c>
      <c r="C43" s="132"/>
      <c r="D43" s="132"/>
      <c r="E43" s="132"/>
      <c r="F43" s="132"/>
    </row>
    <row r="44" spans="1:6" s="67" customFormat="1" ht="15">
      <c r="A44" s="66"/>
      <c r="B44" s="68" t="s">
        <v>20</v>
      </c>
      <c r="C44" s="68" t="s">
        <v>21</v>
      </c>
      <c r="D44" s="68" t="s">
        <v>22</v>
      </c>
      <c r="E44" s="68" t="s">
        <v>23</v>
      </c>
      <c r="F44" s="68" t="s">
        <v>24</v>
      </c>
    </row>
    <row r="45" spans="1:6" s="67" customFormat="1" ht="15">
      <c r="A45" s="70" t="s">
        <v>71</v>
      </c>
      <c r="B45" s="55" t="s">
        <v>165</v>
      </c>
      <c r="C45" s="72" t="s">
        <v>161</v>
      </c>
      <c r="D45" s="84">
        <v>686.51</v>
      </c>
      <c r="E45" s="74" t="s">
        <v>162</v>
      </c>
      <c r="F45" s="74" t="s">
        <v>163</v>
      </c>
    </row>
    <row r="46" spans="1:6" s="67" customFormat="1" ht="15">
      <c r="A46" s="70" t="s">
        <v>72</v>
      </c>
      <c r="B46" s="60" t="s">
        <v>166</v>
      </c>
      <c r="C46" s="60" t="s">
        <v>145</v>
      </c>
      <c r="D46" s="84">
        <v>59.5</v>
      </c>
      <c r="E46" s="74" t="s">
        <v>164</v>
      </c>
      <c r="F46" s="74" t="s">
        <v>163</v>
      </c>
    </row>
    <row r="47" spans="2:6" s="67" customFormat="1" ht="15">
      <c r="B47" s="59"/>
      <c r="C47" s="59"/>
      <c r="D47" s="108"/>
      <c r="E47" s="62"/>
      <c r="F47" s="63"/>
    </row>
    <row r="48" spans="2:6" s="67" customFormat="1" ht="15">
      <c r="B48" s="132" t="s">
        <v>80</v>
      </c>
      <c r="C48" s="132"/>
      <c r="D48" s="132"/>
      <c r="E48" s="132"/>
      <c r="F48" s="132"/>
    </row>
    <row r="49" spans="1:6" ht="15">
      <c r="A49" s="51"/>
      <c r="B49" s="68" t="s">
        <v>20</v>
      </c>
      <c r="C49" s="68" t="s">
        <v>21</v>
      </c>
      <c r="D49" s="103" t="s">
        <v>22</v>
      </c>
      <c r="E49" s="68" t="s">
        <v>23</v>
      </c>
      <c r="F49" s="68" t="s">
        <v>24</v>
      </c>
    </row>
    <row r="50" spans="1:6" ht="15">
      <c r="A50" s="70" t="s">
        <v>71</v>
      </c>
      <c r="B50" s="55" t="s">
        <v>109</v>
      </c>
      <c r="C50" s="60" t="str">
        <f>'[1]Viajes'!$B$6</f>
        <v>reunión comité de certificación veterinaria para la exportación</v>
      </c>
      <c r="D50" s="104">
        <f>'[1]Viajes'!C6</f>
        <v>326.66</v>
      </c>
      <c r="E50" s="74" t="s">
        <v>56</v>
      </c>
      <c r="F50" s="75" t="str">
        <f>$F$18</f>
        <v>Sanander (agencia de viajes)</v>
      </c>
    </row>
    <row r="51" spans="1:6" ht="15">
      <c r="A51" s="70" t="s">
        <v>72</v>
      </c>
      <c r="B51" s="55" t="s">
        <v>45</v>
      </c>
      <c r="C51" s="56" t="str">
        <f>'[1]Viajes'!$B$7</f>
        <v>reunión de directores generales de cc.aa de sanidad animal</v>
      </c>
      <c r="D51" s="104">
        <f>'[1]Viajes'!C7</f>
        <v>362.66</v>
      </c>
      <c r="E51" s="52" t="s">
        <v>56</v>
      </c>
      <c r="F51" s="64" t="str">
        <f>$F$36</f>
        <v>Viajes Naranco,S.A.</v>
      </c>
    </row>
    <row r="52" spans="1:6" ht="15">
      <c r="A52" s="70" t="s">
        <v>73</v>
      </c>
      <c r="B52" s="55" t="s">
        <v>110</v>
      </c>
      <c r="C52" s="55" t="str">
        <f>'[1]Viajes'!$B$8</f>
        <v>reunión preparatoria grupo de trabajo de la pac</v>
      </c>
      <c r="D52" s="104">
        <f>'[1]Viajes'!C8</f>
        <v>326.66</v>
      </c>
      <c r="E52" s="52" t="s">
        <v>56</v>
      </c>
      <c r="F52" s="64" t="str">
        <f>$F$51</f>
        <v>Viajes Naranco,S.A.</v>
      </c>
    </row>
    <row r="53" spans="1:6" ht="15">
      <c r="A53" s="70" t="s">
        <v>74</v>
      </c>
      <c r="B53" s="55" t="s">
        <v>111</v>
      </c>
      <c r="C53" s="65" t="str">
        <f>'[1]Viajes'!$B$9</f>
        <v>reunión grupo de trabajo de la pac I</v>
      </c>
      <c r="D53" s="104">
        <f>'[1]Viajes'!C9</f>
        <v>326.82</v>
      </c>
      <c r="E53" s="52" t="s">
        <v>56</v>
      </c>
      <c r="F53" s="52" t="str">
        <f>$F$52</f>
        <v>Viajes Naranco,S.A.</v>
      </c>
    </row>
    <row r="54" spans="1:6" ht="15">
      <c r="A54" s="70" t="s">
        <v>77</v>
      </c>
      <c r="B54" s="55" t="s">
        <v>108</v>
      </c>
      <c r="C54" s="60" t="s">
        <v>101</v>
      </c>
      <c r="D54" s="104">
        <v>512.82</v>
      </c>
      <c r="E54" s="74" t="s">
        <v>56</v>
      </c>
      <c r="F54" s="74" t="s">
        <v>102</v>
      </c>
    </row>
    <row r="55" spans="1:6" ht="15">
      <c r="A55" s="70" t="s">
        <v>78</v>
      </c>
      <c r="B55" s="55" t="s">
        <v>107</v>
      </c>
      <c r="C55" s="72" t="s">
        <v>103</v>
      </c>
      <c r="D55" s="104">
        <v>260</v>
      </c>
      <c r="E55" s="74" t="s">
        <v>83</v>
      </c>
      <c r="F55" s="74" t="s">
        <v>102</v>
      </c>
    </row>
    <row r="56" spans="1:6" ht="15">
      <c r="A56" s="70" t="s">
        <v>79</v>
      </c>
      <c r="B56" s="55" t="s">
        <v>106</v>
      </c>
      <c r="C56" s="55" t="s">
        <v>104</v>
      </c>
      <c r="D56" s="104">
        <v>259.86</v>
      </c>
      <c r="E56" s="74" t="s">
        <v>56</v>
      </c>
      <c r="F56" s="74" t="s">
        <v>105</v>
      </c>
    </row>
    <row r="58" spans="2:6" s="67" customFormat="1" ht="15">
      <c r="B58" s="132" t="s">
        <v>197</v>
      </c>
      <c r="C58" s="132"/>
      <c r="D58" s="132"/>
      <c r="E58" s="132"/>
      <c r="F58" s="132"/>
    </row>
    <row r="59" spans="1:6" s="67" customFormat="1" ht="15">
      <c r="A59" s="51"/>
      <c r="B59" s="122" t="s">
        <v>20</v>
      </c>
      <c r="C59" s="122" t="s">
        <v>21</v>
      </c>
      <c r="D59" s="103" t="s">
        <v>22</v>
      </c>
      <c r="E59" s="122" t="s">
        <v>23</v>
      </c>
      <c r="F59" s="122" t="s">
        <v>24</v>
      </c>
    </row>
    <row r="60" spans="1:6" s="67" customFormat="1" ht="15" customHeight="1">
      <c r="A60" s="70" t="s">
        <v>71</v>
      </c>
      <c r="B60" s="55" t="s">
        <v>168</v>
      </c>
      <c r="C60" s="111" t="s">
        <v>169</v>
      </c>
      <c r="D60" s="84">
        <v>284.5</v>
      </c>
      <c r="E60" s="74" t="s">
        <v>56</v>
      </c>
      <c r="F60" s="74" t="s">
        <v>170</v>
      </c>
    </row>
    <row r="61" spans="1:6" s="67" customFormat="1" ht="15.75">
      <c r="A61" s="70" t="s">
        <v>72</v>
      </c>
      <c r="B61" s="55" t="s">
        <v>171</v>
      </c>
      <c r="C61" s="111" t="s">
        <v>172</v>
      </c>
      <c r="D61" s="84">
        <v>337.88</v>
      </c>
      <c r="E61" s="74" t="s">
        <v>56</v>
      </c>
      <c r="F61" s="74" t="s">
        <v>170</v>
      </c>
    </row>
    <row r="62" spans="2:6" s="67" customFormat="1" ht="15.75">
      <c r="B62" s="97"/>
      <c r="C62" s="112"/>
      <c r="D62" s="98"/>
      <c r="E62" s="99"/>
      <c r="F62" s="99"/>
    </row>
    <row r="63" spans="2:6" s="67" customFormat="1" ht="15">
      <c r="B63" s="132" t="s">
        <v>173</v>
      </c>
      <c r="C63" s="132"/>
      <c r="D63" s="132"/>
      <c r="E63" s="132"/>
      <c r="F63" s="132"/>
    </row>
    <row r="64" spans="1:6" s="67" customFormat="1" ht="15">
      <c r="A64" s="66"/>
      <c r="B64" s="68" t="s">
        <v>20</v>
      </c>
      <c r="C64" s="68" t="s">
        <v>21</v>
      </c>
      <c r="D64" s="103" t="s">
        <v>22</v>
      </c>
      <c r="E64" s="68" t="s">
        <v>23</v>
      </c>
      <c r="F64" s="68" t="s">
        <v>24</v>
      </c>
    </row>
    <row r="65" spans="1:6" s="67" customFormat="1" ht="15">
      <c r="A65" s="70" t="s">
        <v>71</v>
      </c>
      <c r="B65" s="77" t="s">
        <v>54</v>
      </c>
      <c r="C65" s="77" t="s">
        <v>55</v>
      </c>
      <c r="D65" s="109">
        <v>326.66</v>
      </c>
      <c r="E65" s="74" t="s">
        <v>56</v>
      </c>
      <c r="F65" s="74" t="s">
        <v>57</v>
      </c>
    </row>
    <row r="66" spans="1:6" ht="15">
      <c r="A66" s="70" t="s">
        <v>72</v>
      </c>
      <c r="B66" s="81" t="s">
        <v>58</v>
      </c>
      <c r="C66" s="77" t="s">
        <v>59</v>
      </c>
      <c r="D66" s="109">
        <v>326.66</v>
      </c>
      <c r="E66" s="74" t="s">
        <v>56</v>
      </c>
      <c r="F66" s="74" t="s">
        <v>57</v>
      </c>
    </row>
    <row r="67" spans="1:6" ht="15">
      <c r="A67" s="70" t="s">
        <v>73</v>
      </c>
      <c r="B67" s="79" t="s">
        <v>60</v>
      </c>
      <c r="C67" s="78" t="s">
        <v>61</v>
      </c>
      <c r="D67" s="110">
        <v>326.66</v>
      </c>
      <c r="E67" s="82" t="s">
        <v>56</v>
      </c>
      <c r="F67" s="82" t="s">
        <v>57</v>
      </c>
    </row>
    <row r="68" spans="1:6" ht="15">
      <c r="A68" s="70" t="s">
        <v>74</v>
      </c>
      <c r="B68" s="79" t="s">
        <v>62</v>
      </c>
      <c r="C68" s="77" t="s">
        <v>63</v>
      </c>
      <c r="D68" s="104">
        <v>326.66</v>
      </c>
      <c r="E68" s="82" t="s">
        <v>56</v>
      </c>
      <c r="F68" s="82" t="s">
        <v>57</v>
      </c>
    </row>
    <row r="69" spans="1:6" ht="15">
      <c r="A69" s="70" t="s">
        <v>77</v>
      </c>
      <c r="B69" s="77" t="s">
        <v>64</v>
      </c>
      <c r="C69" s="77" t="s">
        <v>63</v>
      </c>
      <c r="D69" s="104">
        <v>322.75</v>
      </c>
      <c r="E69" s="74" t="s">
        <v>56</v>
      </c>
      <c r="F69" s="77" t="s">
        <v>65</v>
      </c>
    </row>
    <row r="70" spans="1:6" ht="15">
      <c r="A70" s="80" t="s">
        <v>78</v>
      </c>
      <c r="B70" s="79" t="s">
        <v>66</v>
      </c>
      <c r="C70" s="77" t="s">
        <v>67</v>
      </c>
      <c r="D70" s="104">
        <v>326.82</v>
      </c>
      <c r="E70" s="82" t="s">
        <v>56</v>
      </c>
      <c r="F70" s="82" t="s">
        <v>57</v>
      </c>
    </row>
    <row r="71" spans="1:6" ht="15">
      <c r="A71" s="70" t="s">
        <v>79</v>
      </c>
      <c r="B71" s="77" t="s">
        <v>68</v>
      </c>
      <c r="C71" s="77" t="s">
        <v>67</v>
      </c>
      <c r="D71" s="104">
        <v>326.82</v>
      </c>
      <c r="E71" s="74" t="s">
        <v>56</v>
      </c>
      <c r="F71" s="74" t="s">
        <v>57</v>
      </c>
    </row>
    <row r="72" spans="1:6" ht="15">
      <c r="A72" s="70" t="s">
        <v>118</v>
      </c>
      <c r="B72" s="77" t="s">
        <v>120</v>
      </c>
      <c r="C72" s="77" t="s">
        <v>121</v>
      </c>
      <c r="D72" s="109">
        <v>1064</v>
      </c>
      <c r="E72" s="74" t="s">
        <v>122</v>
      </c>
      <c r="F72" s="74" t="s">
        <v>123</v>
      </c>
    </row>
    <row r="73" spans="1:6" s="67" customFormat="1" ht="15">
      <c r="A73" s="113" t="s">
        <v>119</v>
      </c>
      <c r="B73" s="114" t="s">
        <v>174</v>
      </c>
      <c r="C73" s="115" t="s">
        <v>175</v>
      </c>
      <c r="D73" s="120">
        <v>78.42</v>
      </c>
      <c r="E73" s="116" t="s">
        <v>83</v>
      </c>
      <c r="F73" s="116" t="s">
        <v>176</v>
      </c>
    </row>
    <row r="74" spans="1:6" s="67" customFormat="1" ht="15.75">
      <c r="A74" s="113" t="s">
        <v>177</v>
      </c>
      <c r="B74" s="114" t="s">
        <v>179</v>
      </c>
      <c r="C74" s="115" t="s">
        <v>178</v>
      </c>
      <c r="D74" s="121">
        <v>197.89</v>
      </c>
      <c r="E74" s="119" t="s">
        <v>83</v>
      </c>
      <c r="F74" s="73" t="s">
        <v>176</v>
      </c>
    </row>
    <row r="76" spans="1:6" ht="15.75">
      <c r="A76" s="76"/>
      <c r="B76" s="133" t="s">
        <v>147</v>
      </c>
      <c r="C76" s="133"/>
      <c r="D76" s="133"/>
      <c r="E76" s="133"/>
      <c r="F76" s="133"/>
    </row>
    <row r="77" spans="1:6" ht="15">
      <c r="A77" s="66"/>
      <c r="B77" s="68" t="s">
        <v>20</v>
      </c>
      <c r="C77" s="68" t="s">
        <v>21</v>
      </c>
      <c r="D77" s="103" t="s">
        <v>22</v>
      </c>
      <c r="E77" s="68" t="s">
        <v>23</v>
      </c>
      <c r="F77" s="68" t="s">
        <v>24</v>
      </c>
    </row>
    <row r="78" spans="1:6" s="67" customFormat="1" ht="28.5" customHeight="1">
      <c r="A78" s="70" t="s">
        <v>71</v>
      </c>
      <c r="B78" s="123" t="s">
        <v>189</v>
      </c>
      <c r="C78" s="72" t="s">
        <v>190</v>
      </c>
      <c r="D78" s="85">
        <v>150</v>
      </c>
      <c r="E78" s="74" t="s">
        <v>83</v>
      </c>
      <c r="F78" s="74" t="s">
        <v>148</v>
      </c>
    </row>
    <row r="79" spans="1:6" ht="15">
      <c r="A79" s="113" t="s">
        <v>72</v>
      </c>
      <c r="B79" s="114" t="s">
        <v>180</v>
      </c>
      <c r="C79" s="115" t="s">
        <v>181</v>
      </c>
      <c r="D79" s="120">
        <v>208.06</v>
      </c>
      <c r="E79" s="116" t="s">
        <v>188</v>
      </c>
      <c r="F79" s="116" t="s">
        <v>176</v>
      </c>
    </row>
    <row r="80" spans="1:6" ht="15">
      <c r="A80" s="113" t="s">
        <v>73</v>
      </c>
      <c r="B80" s="123" t="s">
        <v>182</v>
      </c>
      <c r="C80" s="123" t="s">
        <v>183</v>
      </c>
      <c r="D80" s="120">
        <v>211.33</v>
      </c>
      <c r="E80" s="116" t="s">
        <v>188</v>
      </c>
      <c r="F80" s="116" t="s">
        <v>176</v>
      </c>
    </row>
    <row r="81" spans="1:6" ht="15">
      <c r="A81" s="113" t="s">
        <v>74</v>
      </c>
      <c r="B81" s="123" t="s">
        <v>184</v>
      </c>
      <c r="C81" s="123" t="s">
        <v>185</v>
      </c>
      <c r="D81" s="120">
        <v>201.99</v>
      </c>
      <c r="E81" s="116" t="s">
        <v>188</v>
      </c>
      <c r="F81" s="116" t="s">
        <v>176</v>
      </c>
    </row>
    <row r="82" spans="1:6" ht="15">
      <c r="A82" s="113" t="s">
        <v>77</v>
      </c>
      <c r="B82" s="123" t="s">
        <v>186</v>
      </c>
      <c r="C82" s="123" t="s">
        <v>187</v>
      </c>
      <c r="D82" s="120">
        <v>244.41</v>
      </c>
      <c r="E82" s="116" t="s">
        <v>188</v>
      </c>
      <c r="F82" s="116" t="s">
        <v>176</v>
      </c>
    </row>
    <row r="84" spans="1:6" ht="15">
      <c r="A84" s="67"/>
      <c r="B84" s="132" t="s">
        <v>195</v>
      </c>
      <c r="C84" s="132"/>
      <c r="D84" s="132"/>
      <c r="E84" s="132"/>
      <c r="F84" s="132"/>
    </row>
    <row r="85" spans="1:6" ht="15">
      <c r="A85" s="117"/>
      <c r="B85" s="122" t="s">
        <v>20</v>
      </c>
      <c r="C85" s="122" t="s">
        <v>21</v>
      </c>
      <c r="D85" s="122" t="s">
        <v>22</v>
      </c>
      <c r="E85" s="122" t="s">
        <v>23</v>
      </c>
      <c r="F85" s="122" t="s">
        <v>24</v>
      </c>
    </row>
    <row r="86" spans="1:6" ht="15">
      <c r="A86" s="113" t="s">
        <v>71</v>
      </c>
      <c r="B86" s="114" t="s">
        <v>191</v>
      </c>
      <c r="C86" s="115" t="s">
        <v>192</v>
      </c>
      <c r="D86" s="118" t="s">
        <v>193</v>
      </c>
      <c r="E86" s="116" t="s">
        <v>196</v>
      </c>
      <c r="F86" s="116" t="s">
        <v>194</v>
      </c>
    </row>
    <row r="88" ht="15">
      <c r="A88" t="s">
        <v>149</v>
      </c>
    </row>
  </sheetData>
  <sheetProtection/>
  <mergeCells count="11">
    <mergeCell ref="B63:F63"/>
    <mergeCell ref="B58:F58"/>
    <mergeCell ref="B84:F84"/>
    <mergeCell ref="B76:F76"/>
    <mergeCell ref="B2:F2"/>
    <mergeCell ref="B26:F26"/>
    <mergeCell ref="B34:F34"/>
    <mergeCell ref="B48:F48"/>
    <mergeCell ref="B12:F12"/>
    <mergeCell ref="B16:F16"/>
    <mergeCell ref="B43:F4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1"/>
  <headerFooter>
    <oddFooter>&amp;L&amp;Z&amp;F&amp;A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F15"/>
  <sheetViews>
    <sheetView zoomScalePageLayoutView="0" workbookViewId="0" topLeftCell="A1">
      <selection activeCell="C19" sqref="C19"/>
    </sheetView>
  </sheetViews>
  <sheetFormatPr defaultColWidth="11.421875" defaultRowHeight="15"/>
  <cols>
    <col min="2" max="2" width="23.140625" style="0" customWidth="1"/>
    <col min="3" max="3" width="34.421875" style="0" customWidth="1"/>
    <col min="4" max="4" width="19.140625" style="0" customWidth="1"/>
    <col min="5" max="5" width="17.140625" style="0" customWidth="1"/>
  </cols>
  <sheetData>
    <row r="2" spans="2:5" ht="15">
      <c r="B2" s="61" t="s">
        <v>75</v>
      </c>
      <c r="C2" s="61"/>
      <c r="D2" s="61"/>
      <c r="E2" s="61"/>
    </row>
    <row r="3" spans="2:5" ht="15">
      <c r="B3" s="58" t="s">
        <v>25</v>
      </c>
      <c r="C3" s="58" t="s">
        <v>21</v>
      </c>
      <c r="D3" s="58" t="s">
        <v>22</v>
      </c>
      <c r="E3" s="58" t="s">
        <v>24</v>
      </c>
    </row>
    <row r="4" spans="2:5" ht="17.25" customHeight="1">
      <c r="B4" s="69" t="s">
        <v>46</v>
      </c>
      <c r="C4" s="52" t="s">
        <v>47</v>
      </c>
      <c r="D4" s="52">
        <v>80.2</v>
      </c>
      <c r="E4" s="52" t="s">
        <v>48</v>
      </c>
    </row>
    <row r="5" spans="2:5" ht="30">
      <c r="B5" s="74" t="s">
        <v>87</v>
      </c>
      <c r="C5" s="74" t="s">
        <v>88</v>
      </c>
      <c r="D5" s="73">
        <v>155.2</v>
      </c>
      <c r="E5" s="75" t="s">
        <v>117</v>
      </c>
    </row>
    <row r="6" spans="2:5" ht="15">
      <c r="B6" s="57"/>
      <c r="C6" s="57"/>
      <c r="D6" s="57"/>
      <c r="E6" s="57"/>
    </row>
    <row r="7" spans="2:5" ht="15">
      <c r="B7" s="57"/>
      <c r="C7" s="57"/>
      <c r="D7" s="57"/>
      <c r="E7" s="57"/>
    </row>
    <row r="10" spans="2:6" ht="15">
      <c r="B10" s="61" t="s">
        <v>80</v>
      </c>
      <c r="C10" s="61"/>
      <c r="D10" s="61"/>
      <c r="E10" s="61"/>
      <c r="F10" s="67"/>
    </row>
    <row r="11" spans="2:5" ht="15">
      <c r="B11" s="68" t="s">
        <v>25</v>
      </c>
      <c r="C11" s="68" t="s">
        <v>21</v>
      </c>
      <c r="D11" s="68" t="s">
        <v>112</v>
      </c>
      <c r="E11" s="68" t="s">
        <v>24</v>
      </c>
    </row>
    <row r="12" spans="2:5" ht="30">
      <c r="B12" s="74" t="s">
        <v>113</v>
      </c>
      <c r="C12" s="74" t="s">
        <v>115</v>
      </c>
      <c r="D12" s="73">
        <v>99.82</v>
      </c>
      <c r="E12" s="75" t="s">
        <v>114</v>
      </c>
    </row>
    <row r="13" spans="2:5" ht="15">
      <c r="B13" s="83"/>
      <c r="C13" s="83"/>
      <c r="D13" s="83"/>
      <c r="E13" s="83"/>
    </row>
    <row r="14" spans="2:5" ht="15">
      <c r="B14" s="83"/>
      <c r="C14" s="83"/>
      <c r="D14" s="83"/>
      <c r="E14" s="83"/>
    </row>
    <row r="15" spans="2:5" ht="15">
      <c r="B15" s="83"/>
      <c r="C15" s="83"/>
      <c r="D15" s="83"/>
      <c r="E15" s="8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PRINCIPADO_DE_ASTURIAS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DGTIC</dc:creator>
  <cp:keywords/>
  <dc:description/>
  <cp:lastModifiedBy>NURIAPS</cp:lastModifiedBy>
  <cp:lastPrinted>2020-01-09T12:04:47Z</cp:lastPrinted>
  <dcterms:created xsi:type="dcterms:W3CDTF">2018-12-13T11:35:10Z</dcterms:created>
  <dcterms:modified xsi:type="dcterms:W3CDTF">2020-02-06T08:21:42Z</dcterms:modified>
  <cp:category/>
  <cp:version/>
  <cp:contentType/>
  <cp:contentStatus/>
</cp:coreProperties>
</file>