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 tabRatio="921"/>
  </bookViews>
  <sheets>
    <sheet name="Resumen (datos)" sheetId="27" r:id="rId1"/>
    <sheet name="Resumen (gráficos)" sheetId="29" r:id="rId2"/>
    <sheet name="1. Presidencia" sheetId="24" r:id="rId3"/>
    <sheet name="2. Hacienda " sheetId="18" r:id="rId4"/>
    <sheet name="3. Ordenac Territ" sheetId="17" r:id="rId5"/>
    <sheet name="4. Ciencia " sheetId="25" r:id="rId6"/>
    <sheet name="5. Salud " sheetId="21" r:id="rId7"/>
    <sheet name="6. Educación " sheetId="20" r:id="rId8"/>
    <sheet name="7. Transic ec, Industria " sheetId="19" r:id="rId9"/>
    <sheet name="8. Fomento" sheetId="23" r:id="rId10"/>
    <sheet name="9, Medio Rural" sheetId="31" r:id="rId11"/>
    <sheet name="10. Dchos sociales" sheetId="22" r:id="rId12"/>
    <sheet name="11. Cultura" sheetId="32" r:id="rId13"/>
  </sheets>
  <externalReferences>
    <externalReference r:id="rId14"/>
  </externalReferences>
  <definedNames>
    <definedName name="_xlnm.Print_Area" localSheetId="2">'1. Presidencia'!$B$5:$N$35</definedName>
    <definedName name="_xlnm.Print_Area" localSheetId="12">'11. Cultura'!$B$5:$N$24</definedName>
    <definedName name="_xlnm.Print_Area" localSheetId="6">'5. Salud '!$B$5:$N$21</definedName>
    <definedName name="_xlnm.Print_Area" localSheetId="7">'6. Educación '!$B$5:$P$22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2" l="1"/>
  <c r="H22" i="32"/>
  <c r="N32" i="19" l="1"/>
  <c r="K35" i="24" l="1"/>
  <c r="J35" i="24"/>
  <c r="I35" i="24"/>
  <c r="H35" i="24"/>
  <c r="G35" i="24"/>
  <c r="F35" i="24"/>
  <c r="E35" i="24"/>
  <c r="D35" i="24"/>
  <c r="J75" i="27" l="1"/>
  <c r="D75" i="27"/>
  <c r="J112" i="27" l="1"/>
  <c r="J111" i="27"/>
  <c r="J110" i="27"/>
  <c r="D112" i="27"/>
  <c r="D111" i="27"/>
  <c r="D110" i="27"/>
  <c r="Q73" i="27"/>
  <c r="Q112" i="27" s="1"/>
  <c r="R73" i="27"/>
  <c r="R112" i="27" s="1"/>
  <c r="Q72" i="27"/>
  <c r="Q111" i="27" s="1"/>
  <c r="R72" i="27"/>
  <c r="R111" i="27" s="1"/>
  <c r="P72" i="27"/>
  <c r="P111" i="27" s="1"/>
  <c r="K73" i="27"/>
  <c r="K112" i="27" s="1"/>
  <c r="L72" i="27"/>
  <c r="L111" i="27" s="1"/>
  <c r="M72" i="27"/>
  <c r="M111" i="27" s="1"/>
  <c r="K72" i="27"/>
  <c r="K111" i="27" s="1"/>
  <c r="L71" i="27"/>
  <c r="M71" i="27"/>
  <c r="K71" i="27"/>
  <c r="K110" i="27" s="1"/>
  <c r="E73" i="27"/>
  <c r="E112" i="27" s="1"/>
  <c r="F72" i="27"/>
  <c r="F111" i="27" s="1"/>
  <c r="G72" i="27"/>
  <c r="G111" i="27" s="1"/>
  <c r="E72" i="27"/>
  <c r="E111" i="27" s="1"/>
  <c r="F71" i="27"/>
  <c r="G71" i="27"/>
  <c r="G110" i="27" s="1"/>
  <c r="E71" i="27"/>
  <c r="E110" i="27" s="1"/>
  <c r="H23" i="32"/>
  <c r="H19" i="32" s="1"/>
  <c r="D23" i="32"/>
  <c r="H21" i="32"/>
  <c r="D21" i="32"/>
  <c r="H20" i="32"/>
  <c r="D20" i="32"/>
  <c r="N19" i="32"/>
  <c r="M19" i="32"/>
  <c r="M8" i="32" s="1"/>
  <c r="M24" i="32" s="1"/>
  <c r="L19" i="32"/>
  <c r="P73" i="27" s="1"/>
  <c r="P112" i="27" s="1"/>
  <c r="K19" i="32"/>
  <c r="M73" i="27" s="1"/>
  <c r="M112" i="27" s="1"/>
  <c r="J19" i="32"/>
  <c r="L73" i="27" s="1"/>
  <c r="L112" i="27" s="1"/>
  <c r="I19" i="32"/>
  <c r="G19" i="32"/>
  <c r="G73" i="27" s="1"/>
  <c r="G112" i="27" s="1"/>
  <c r="F19" i="32"/>
  <c r="F73" i="27" s="1"/>
  <c r="F112" i="27" s="1"/>
  <c r="E19" i="32"/>
  <c r="H18" i="32"/>
  <c r="H17" i="32" s="1"/>
  <c r="D18" i="32"/>
  <c r="D17" i="32" s="1"/>
  <c r="N17" i="32"/>
  <c r="M17" i="32"/>
  <c r="L17" i="32"/>
  <c r="K17" i="32"/>
  <c r="J17" i="32"/>
  <c r="I17" i="32"/>
  <c r="G17" i="32"/>
  <c r="F17" i="32"/>
  <c r="E17" i="32"/>
  <c r="H16" i="32"/>
  <c r="D16" i="32"/>
  <c r="H15" i="32"/>
  <c r="D15" i="32"/>
  <c r="H14" i="32"/>
  <c r="D14" i="32"/>
  <c r="H13" i="32"/>
  <c r="D13" i="32"/>
  <c r="H12" i="32"/>
  <c r="D12" i="32"/>
  <c r="H11" i="32"/>
  <c r="D11" i="32"/>
  <c r="H10" i="32"/>
  <c r="D10" i="32"/>
  <c r="D9" i="32" s="1"/>
  <c r="N9" i="32"/>
  <c r="R71" i="27" s="1"/>
  <c r="R110" i="27" s="1"/>
  <c r="M9" i="32"/>
  <c r="Q71" i="27" s="1"/>
  <c r="Q110" i="27" s="1"/>
  <c r="L9" i="32"/>
  <c r="P71" i="27" s="1"/>
  <c r="P110" i="27" s="1"/>
  <c r="K9" i="32"/>
  <c r="J9" i="32"/>
  <c r="J8" i="32" s="1"/>
  <c r="J24" i="32" s="1"/>
  <c r="I9" i="32"/>
  <c r="I8" i="32" s="1"/>
  <c r="I24" i="32" s="1"/>
  <c r="G9" i="32"/>
  <c r="F9" i="32"/>
  <c r="E9" i="32"/>
  <c r="E8" i="32" s="1"/>
  <c r="E24" i="32" s="1"/>
  <c r="D70" i="27"/>
  <c r="J70" i="27"/>
  <c r="M70" i="27" l="1"/>
  <c r="H71" i="27"/>
  <c r="D19" i="32"/>
  <c r="G8" i="32"/>
  <c r="G24" i="32" s="1"/>
  <c r="L8" i="32"/>
  <c r="L24" i="32" s="1"/>
  <c r="F110" i="27"/>
  <c r="G70" i="27"/>
  <c r="M110" i="27"/>
  <c r="N71" i="27"/>
  <c r="L110" i="27"/>
  <c r="R70" i="27"/>
  <c r="Q70" i="27"/>
  <c r="P70" i="27"/>
  <c r="N73" i="27"/>
  <c r="K70" i="27"/>
  <c r="L70" i="27"/>
  <c r="H73" i="27"/>
  <c r="E70" i="27"/>
  <c r="H72" i="27"/>
  <c r="H9" i="32"/>
  <c r="H8" i="32" s="1"/>
  <c r="H24" i="32" s="1"/>
  <c r="K8" i="32"/>
  <c r="K24" i="32" s="1"/>
  <c r="F8" i="32"/>
  <c r="F24" i="32" s="1"/>
  <c r="N8" i="32"/>
  <c r="N24" i="32" s="1"/>
  <c r="D8" i="32"/>
  <c r="D24" i="32" s="1"/>
  <c r="F70" i="27"/>
  <c r="N72" i="27"/>
  <c r="N70" i="27" l="1"/>
  <c r="H70" i="27"/>
  <c r="G38" i="27" l="1"/>
  <c r="F38" i="27"/>
  <c r="E38" i="27"/>
  <c r="G19" i="21" l="1"/>
  <c r="D19" i="21"/>
  <c r="H19" i="21"/>
  <c r="N9" i="21"/>
  <c r="M9" i="21"/>
  <c r="L9" i="21"/>
  <c r="K9" i="21"/>
  <c r="J9" i="21"/>
  <c r="I9" i="21"/>
  <c r="H9" i="21"/>
  <c r="G9" i="21"/>
  <c r="F9" i="21"/>
  <c r="E9" i="21"/>
  <c r="D9" i="21"/>
  <c r="D11" i="21"/>
  <c r="H11" i="21"/>
  <c r="G18" i="21"/>
  <c r="D18" i="21"/>
  <c r="H18" i="21"/>
  <c r="D20" i="24" l="1"/>
  <c r="H20" i="24"/>
  <c r="J34" i="24" l="1"/>
  <c r="R16" i="27"/>
  <c r="N29" i="24"/>
  <c r="M29" i="24"/>
  <c r="Q16" i="27" s="1"/>
  <c r="L29" i="24"/>
  <c r="P16" i="27" s="1"/>
  <c r="K29" i="24"/>
  <c r="J29" i="24"/>
  <c r="I29" i="24"/>
  <c r="G29" i="24"/>
  <c r="F29" i="24"/>
  <c r="E29" i="24"/>
  <c r="H31" i="24"/>
  <c r="D31" i="24"/>
  <c r="R34" i="27"/>
  <c r="Q34" i="27"/>
  <c r="P34" i="27"/>
  <c r="M34" i="27"/>
  <c r="N34" i="27" s="1"/>
  <c r="G34" i="27"/>
  <c r="H34" i="27" s="1"/>
  <c r="K19" i="25"/>
  <c r="J19" i="25"/>
  <c r="F19" i="25"/>
  <c r="E19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I32" i="25"/>
  <c r="D32" i="25"/>
  <c r="M56" i="19" l="1"/>
  <c r="P51" i="19" l="1"/>
  <c r="P50" i="19"/>
  <c r="O51" i="19" l="1"/>
  <c r="N51" i="19"/>
  <c r="O50" i="19"/>
  <c r="N50" i="19"/>
  <c r="M45" i="19" l="1"/>
  <c r="I45" i="19"/>
  <c r="I44" i="19" s="1"/>
  <c r="M27" i="19"/>
  <c r="M35" i="19"/>
  <c r="H45" i="19"/>
  <c r="D45" i="19" s="1"/>
  <c r="D44" i="19" s="1"/>
  <c r="H35" i="19"/>
  <c r="H27" i="19"/>
  <c r="R55" i="27"/>
  <c r="R117" i="27" s="1"/>
  <c r="Q55" i="27"/>
  <c r="Q117" i="27" s="1"/>
  <c r="P55" i="27"/>
  <c r="P117" i="27" s="1"/>
  <c r="M55" i="27"/>
  <c r="N55" i="27" s="1"/>
  <c r="G55" i="27"/>
  <c r="H55" i="27" s="1"/>
  <c r="L25" i="19"/>
  <c r="K25" i="19"/>
  <c r="J25" i="19"/>
  <c r="G25" i="19"/>
  <c r="F25" i="19"/>
  <c r="E25" i="19"/>
  <c r="P44" i="19"/>
  <c r="O44" i="19"/>
  <c r="N44" i="19"/>
  <c r="M44" i="19"/>
  <c r="L44" i="19"/>
  <c r="K44" i="19"/>
  <c r="J44" i="19"/>
  <c r="H44" i="19"/>
  <c r="G44" i="19"/>
  <c r="F44" i="19"/>
  <c r="E44" i="19"/>
  <c r="G117" i="27" l="1"/>
  <c r="H117" i="27" s="1"/>
  <c r="M117" i="27"/>
  <c r="N117" i="27" s="1"/>
  <c r="Q13" i="27"/>
  <c r="P13" i="27"/>
  <c r="M13" i="27"/>
  <c r="N13" i="27" s="1"/>
  <c r="N13" i="24"/>
  <c r="R13" i="27" s="1"/>
  <c r="M13" i="24"/>
  <c r="L13" i="24"/>
  <c r="K13" i="24"/>
  <c r="J13" i="24"/>
  <c r="I13" i="24"/>
  <c r="G13" i="24"/>
  <c r="G13" i="27" s="1"/>
  <c r="H13" i="27" s="1"/>
  <c r="F13" i="24"/>
  <c r="E13" i="24"/>
  <c r="H15" i="24"/>
  <c r="D15" i="24"/>
  <c r="H14" i="24"/>
  <c r="D14" i="24"/>
  <c r="H13" i="24" l="1"/>
  <c r="D13" i="24"/>
  <c r="N9" i="24" l="1"/>
  <c r="R12" i="27" s="1"/>
  <c r="M9" i="24"/>
  <c r="Q12" i="27" s="1"/>
  <c r="L9" i="24"/>
  <c r="P12" i="27" s="1"/>
  <c r="K9" i="24"/>
  <c r="M12" i="27" s="1"/>
  <c r="J9" i="24"/>
  <c r="L12" i="27" s="1"/>
  <c r="I9" i="24"/>
  <c r="K12" i="27" s="1"/>
  <c r="G9" i="24"/>
  <c r="G12" i="27" s="1"/>
  <c r="F9" i="24"/>
  <c r="F12" i="27" s="1"/>
  <c r="E9" i="24"/>
  <c r="E12" i="27" s="1"/>
  <c r="H11" i="24"/>
  <c r="D11" i="24"/>
  <c r="P9" i="20" l="1"/>
  <c r="O9" i="20"/>
  <c r="N9" i="20"/>
  <c r="M9" i="20"/>
  <c r="L9" i="20"/>
  <c r="K9" i="20"/>
  <c r="J9" i="20"/>
  <c r="I9" i="20"/>
  <c r="H9" i="20"/>
  <c r="G9" i="20"/>
  <c r="F9" i="20"/>
  <c r="E9" i="20"/>
  <c r="D9" i="20"/>
  <c r="G8" i="20"/>
  <c r="G22" i="20" s="1"/>
  <c r="R25" i="27" l="1"/>
  <c r="M25" i="27"/>
  <c r="L25" i="27"/>
  <c r="K25" i="27"/>
  <c r="J25" i="27"/>
  <c r="G25" i="27"/>
  <c r="F25" i="27"/>
  <c r="E25" i="27"/>
  <c r="D25" i="27"/>
  <c r="M8" i="17"/>
  <c r="L8" i="17"/>
  <c r="K8" i="17"/>
  <c r="J8" i="17"/>
  <c r="I8" i="17"/>
  <c r="H8" i="17"/>
  <c r="F8" i="17"/>
  <c r="E8" i="17"/>
  <c r="D8" i="17"/>
  <c r="D17" i="17" s="1"/>
  <c r="P15" i="17"/>
  <c r="P14" i="17" s="1"/>
  <c r="O15" i="17"/>
  <c r="O14" i="17" s="1"/>
  <c r="N15" i="17"/>
  <c r="N14" i="17" s="1"/>
  <c r="M15" i="17"/>
  <c r="M14" i="17" s="1"/>
  <c r="L15" i="17"/>
  <c r="K15" i="17"/>
  <c r="K14" i="17" s="1"/>
  <c r="J15" i="17"/>
  <c r="J14" i="17" s="1"/>
  <c r="I15" i="17"/>
  <c r="H15" i="17"/>
  <c r="G15" i="17"/>
  <c r="F15" i="17"/>
  <c r="F14" i="17" s="1"/>
  <c r="E15" i="17"/>
  <c r="D15" i="17"/>
  <c r="I16" i="17"/>
  <c r="D16" i="17"/>
  <c r="D14" i="17" s="1"/>
  <c r="L14" i="17"/>
  <c r="H14" i="17"/>
  <c r="G14" i="17"/>
  <c r="G8" i="17" s="1"/>
  <c r="E14" i="17"/>
  <c r="N25" i="27" l="1"/>
  <c r="P25" i="27"/>
  <c r="Q25" i="27"/>
  <c r="H25" i="27"/>
  <c r="I14" i="17"/>
  <c r="L8" i="20" l="1"/>
  <c r="K8" i="20"/>
  <c r="J8" i="20"/>
  <c r="H8" i="20"/>
  <c r="F8" i="20"/>
  <c r="D8" i="20"/>
  <c r="E8" i="20"/>
  <c r="E22" i="20" s="1"/>
  <c r="K43" i="27"/>
  <c r="L43" i="27"/>
  <c r="M43" i="27"/>
  <c r="J43" i="27"/>
  <c r="E43" i="27"/>
  <c r="F43" i="27"/>
  <c r="G43" i="27"/>
  <c r="D43" i="27"/>
  <c r="P15" i="20"/>
  <c r="R43" i="27" s="1"/>
  <c r="O15" i="20"/>
  <c r="Q43" i="27" s="1"/>
  <c r="N15" i="20"/>
  <c r="P43" i="27" s="1"/>
  <c r="M15" i="20"/>
  <c r="L15" i="20"/>
  <c r="K15" i="20"/>
  <c r="J15" i="20"/>
  <c r="I15" i="20"/>
  <c r="H15" i="20"/>
  <c r="G15" i="20"/>
  <c r="F15" i="20"/>
  <c r="E15" i="20"/>
  <c r="D15" i="20"/>
  <c r="I16" i="20"/>
  <c r="D16" i="20"/>
  <c r="P20" i="25"/>
  <c r="O20" i="25"/>
  <c r="N20" i="25"/>
  <c r="M20" i="25"/>
  <c r="L20" i="25"/>
  <c r="K20" i="25"/>
  <c r="J20" i="25"/>
  <c r="H20" i="25"/>
  <c r="G20" i="25"/>
  <c r="F20" i="25"/>
  <c r="E20" i="25"/>
  <c r="I10" i="20"/>
  <c r="D10" i="20"/>
  <c r="N43" i="27" l="1"/>
  <c r="H43" i="27"/>
  <c r="L63" i="27"/>
  <c r="L62" i="27" s="1"/>
  <c r="M63" i="27"/>
  <c r="M62" i="27" s="1"/>
  <c r="K63" i="27"/>
  <c r="K62" i="27" s="1"/>
  <c r="J63" i="27"/>
  <c r="J62" i="27" s="1"/>
  <c r="F63" i="27"/>
  <c r="F62" i="27" s="1"/>
  <c r="G63" i="27"/>
  <c r="G62" i="27" s="1"/>
  <c r="E63" i="27"/>
  <c r="E62" i="27" s="1"/>
  <c r="D63" i="27"/>
  <c r="D62" i="27" s="1"/>
  <c r="K15" i="31"/>
  <c r="J15" i="31"/>
  <c r="I15" i="31"/>
  <c r="H15" i="31"/>
  <c r="G15" i="31"/>
  <c r="F15" i="31"/>
  <c r="E15" i="31"/>
  <c r="D15" i="31"/>
  <c r="D11" i="31"/>
  <c r="K11" i="31"/>
  <c r="J11" i="31"/>
  <c r="I11" i="31"/>
  <c r="H11" i="31"/>
  <c r="G11" i="31"/>
  <c r="F11" i="31"/>
  <c r="E11" i="31"/>
  <c r="H14" i="31"/>
  <c r="D14" i="31"/>
  <c r="H13" i="31"/>
  <c r="E13" i="31"/>
  <c r="D13" i="31"/>
  <c r="N12" i="31"/>
  <c r="R63" i="27" s="1"/>
  <c r="R62" i="27" s="1"/>
  <c r="M12" i="31"/>
  <c r="Q63" i="27" s="1"/>
  <c r="Q62" i="27" s="1"/>
  <c r="L12" i="31"/>
  <c r="L11" i="31" s="1"/>
  <c r="L15" i="31" s="1"/>
  <c r="K12" i="31"/>
  <c r="J12" i="31"/>
  <c r="I12" i="31"/>
  <c r="G12" i="31"/>
  <c r="F12" i="31"/>
  <c r="E12" i="31"/>
  <c r="H10" i="31"/>
  <c r="D10" i="31"/>
  <c r="H9" i="31"/>
  <c r="D9" i="31"/>
  <c r="N8" i="31"/>
  <c r="M8" i="31"/>
  <c r="L8" i="31"/>
  <c r="K8" i="31"/>
  <c r="J8" i="31"/>
  <c r="I8" i="31"/>
  <c r="G8" i="31"/>
  <c r="F8" i="31"/>
  <c r="E8" i="31"/>
  <c r="N11" i="31" l="1"/>
  <c r="N15" i="31" s="1"/>
  <c r="P63" i="27"/>
  <c r="P62" i="27" s="1"/>
  <c r="M11" i="31"/>
  <c r="M15" i="31" s="1"/>
  <c r="H63" i="27"/>
  <c r="H62" i="27" s="1"/>
  <c r="N63" i="27"/>
  <c r="N62" i="27" s="1"/>
  <c r="D8" i="31"/>
  <c r="D12" i="31"/>
  <c r="H8" i="31"/>
  <c r="H12" i="31"/>
  <c r="P23" i="25"/>
  <c r="P19" i="25" s="1"/>
  <c r="O23" i="25"/>
  <c r="O19" i="25" s="1"/>
  <c r="N23" i="25"/>
  <c r="N19" i="25" s="1"/>
  <c r="M23" i="25"/>
  <c r="M19" i="25" s="1"/>
  <c r="L23" i="25"/>
  <c r="L19" i="25" s="1"/>
  <c r="K23" i="25"/>
  <c r="J23" i="25"/>
  <c r="J33" i="27" s="1"/>
  <c r="J106" i="27" s="1"/>
  <c r="H23" i="25"/>
  <c r="H19" i="25" s="1"/>
  <c r="G23" i="25"/>
  <c r="G19" i="25" s="1"/>
  <c r="F23" i="25"/>
  <c r="E23" i="25"/>
  <c r="D33" i="27" s="1"/>
  <c r="D106" i="27" s="1"/>
  <c r="I29" i="25"/>
  <c r="D29" i="25"/>
  <c r="I28" i="25"/>
  <c r="D28" i="25"/>
  <c r="I27" i="25"/>
  <c r="D27" i="25"/>
  <c r="I26" i="25"/>
  <c r="D26" i="25"/>
  <c r="I25" i="25"/>
  <c r="D25" i="25"/>
  <c r="I24" i="25"/>
  <c r="D24" i="25"/>
  <c r="J34" i="25"/>
  <c r="J33" i="25" s="1"/>
  <c r="J15" i="25"/>
  <c r="J14" i="25" s="1"/>
  <c r="J9" i="25"/>
  <c r="E34" i="25"/>
  <c r="E33" i="25" s="1"/>
  <c r="E15" i="25"/>
  <c r="E14" i="25" s="1"/>
  <c r="J8" i="25"/>
  <c r="E9" i="25"/>
  <c r="E8" i="25" s="1"/>
  <c r="E50" i="25" s="1"/>
  <c r="P12" i="22"/>
  <c r="N13" i="21"/>
  <c r="J50" i="25" l="1"/>
  <c r="M46" i="25" l="1"/>
  <c r="M43" i="25"/>
  <c r="M38" i="25"/>
  <c r="M35" i="25"/>
  <c r="D52" i="19" l="1"/>
  <c r="D51" i="19"/>
  <c r="D50" i="19"/>
  <c r="D49" i="19"/>
  <c r="D53" i="19"/>
  <c r="D55" i="19"/>
  <c r="I55" i="19"/>
  <c r="K48" i="27"/>
  <c r="L48" i="27"/>
  <c r="M48" i="27"/>
  <c r="J48" i="27"/>
  <c r="J90" i="27" s="1"/>
  <c r="P19" i="19"/>
  <c r="R48" i="27" s="1"/>
  <c r="O19" i="19"/>
  <c r="Q48" i="27" s="1"/>
  <c r="N19" i="19"/>
  <c r="P48" i="27" s="1"/>
  <c r="M19" i="19"/>
  <c r="L19" i="19"/>
  <c r="K19" i="19"/>
  <c r="J19" i="19"/>
  <c r="H19" i="19"/>
  <c r="G48" i="27" s="1"/>
  <c r="G19" i="19"/>
  <c r="F48" i="27" s="1"/>
  <c r="F19" i="19"/>
  <c r="E48" i="27" s="1"/>
  <c r="E19" i="19"/>
  <c r="D48" i="27" s="1"/>
  <c r="D90" i="27" s="1"/>
  <c r="I20" i="19"/>
  <c r="I19" i="19" s="1"/>
  <c r="D20" i="19"/>
  <c r="D19" i="19" s="1"/>
  <c r="N48" i="27" l="1"/>
  <c r="H48" i="27"/>
  <c r="L16" i="27" l="1"/>
  <c r="K16" i="27"/>
  <c r="F16" i="27"/>
  <c r="E16" i="27"/>
  <c r="H30" i="24"/>
  <c r="D30" i="24"/>
  <c r="L28" i="24"/>
  <c r="J28" i="24"/>
  <c r="I28" i="24"/>
  <c r="G28" i="24"/>
  <c r="G16" i="27" s="1"/>
  <c r="E28" i="24"/>
  <c r="M28" i="24"/>
  <c r="K28" i="24"/>
  <c r="M16" i="27" s="1"/>
  <c r="F28" i="24"/>
  <c r="D28" i="24" l="1"/>
  <c r="D29" i="24"/>
  <c r="H29" i="24"/>
  <c r="H28" i="24" s="1"/>
  <c r="N16" i="27"/>
  <c r="N28" i="24"/>
  <c r="H16" i="27"/>
  <c r="M54" i="27"/>
  <c r="M99" i="27" s="1"/>
  <c r="L54" i="27"/>
  <c r="L99" i="27" s="1"/>
  <c r="K54" i="27"/>
  <c r="K99" i="27" s="1"/>
  <c r="J54" i="27"/>
  <c r="J99" i="27" s="1"/>
  <c r="G54" i="27"/>
  <c r="G99" i="27" s="1"/>
  <c r="F54" i="27"/>
  <c r="F99" i="27" s="1"/>
  <c r="J54" i="19"/>
  <c r="E54" i="19"/>
  <c r="D54" i="27" s="1"/>
  <c r="D99" i="27" s="1"/>
  <c r="P54" i="19"/>
  <c r="R54" i="27" s="1"/>
  <c r="R99" i="27" s="1"/>
  <c r="O54" i="19"/>
  <c r="Q54" i="27" s="1"/>
  <c r="Q99" i="27" s="1"/>
  <c r="N54" i="19"/>
  <c r="P54" i="27" s="1"/>
  <c r="P99" i="27" s="1"/>
  <c r="M54" i="19"/>
  <c r="L54" i="19"/>
  <c r="K54" i="19"/>
  <c r="I54" i="19"/>
  <c r="H54" i="19"/>
  <c r="G54" i="19"/>
  <c r="F54" i="19"/>
  <c r="E54" i="27" s="1"/>
  <c r="E99" i="27" s="1"/>
  <c r="D54" i="19"/>
  <c r="N54" i="27" l="1"/>
  <c r="H54" i="27"/>
  <c r="H89" i="27"/>
  <c r="H95" i="27"/>
  <c r="H113" i="27"/>
  <c r="H114" i="27"/>
  <c r="H115" i="27"/>
  <c r="H116" i="27"/>
  <c r="N89" i="27"/>
  <c r="N95" i="27"/>
  <c r="N113" i="27"/>
  <c r="N114" i="27"/>
  <c r="N115" i="27"/>
  <c r="N116" i="27"/>
  <c r="D97" i="27"/>
  <c r="J104" i="27"/>
  <c r="J103" i="27"/>
  <c r="J102" i="27"/>
  <c r="J101" i="27"/>
  <c r="J100" i="27"/>
  <c r="J97" i="27"/>
  <c r="J92" i="27"/>
  <c r="D104" i="27"/>
  <c r="D103" i="27"/>
  <c r="D102" i="27"/>
  <c r="D101" i="27"/>
  <c r="D100" i="27"/>
  <c r="D92" i="27"/>
  <c r="N99" i="27" l="1"/>
  <c r="I30" i="25"/>
  <c r="I23" i="25" s="1"/>
  <c r="I19" i="25" s="1"/>
  <c r="I21" i="25"/>
  <c r="L32" i="27"/>
  <c r="D30" i="25"/>
  <c r="D23" i="25" s="1"/>
  <c r="D19" i="25" s="1"/>
  <c r="F32" i="27"/>
  <c r="E33" i="27"/>
  <c r="E106" i="27" s="1"/>
  <c r="E32" i="27"/>
  <c r="H99" i="27"/>
  <c r="M24" i="27"/>
  <c r="L24" i="27"/>
  <c r="K24" i="27"/>
  <c r="J24" i="27"/>
  <c r="J88" i="27" s="1"/>
  <c r="G24" i="27"/>
  <c r="F24" i="27"/>
  <c r="E24" i="27"/>
  <c r="D24" i="27"/>
  <c r="D88" i="27" s="1"/>
  <c r="M21" i="27"/>
  <c r="L21" i="27"/>
  <c r="M20" i="27"/>
  <c r="L20" i="27"/>
  <c r="K21" i="27"/>
  <c r="K20" i="27"/>
  <c r="G21" i="27"/>
  <c r="F21" i="27"/>
  <c r="G20" i="27"/>
  <c r="F20" i="27"/>
  <c r="E21" i="27"/>
  <c r="E20" i="27"/>
  <c r="R17" i="27"/>
  <c r="Q17" i="27"/>
  <c r="E17" i="27"/>
  <c r="G48" i="19"/>
  <c r="G47" i="19" s="1"/>
  <c r="G46" i="19" s="1"/>
  <c r="J47" i="19"/>
  <c r="J46" i="19" s="1"/>
  <c r="P48" i="19"/>
  <c r="P47" i="19" s="1"/>
  <c r="P46" i="19" s="1"/>
  <c r="O48" i="19"/>
  <c r="O47" i="19" s="1"/>
  <c r="O46" i="19" s="1"/>
  <c r="N48" i="19"/>
  <c r="N47" i="19" s="1"/>
  <c r="N46" i="19" s="1"/>
  <c r="K48" i="19"/>
  <c r="K47" i="19" s="1"/>
  <c r="K46" i="19" s="1"/>
  <c r="M47" i="19"/>
  <c r="M46" i="19" s="1"/>
  <c r="L47" i="19"/>
  <c r="L46" i="19" s="1"/>
  <c r="E47" i="19"/>
  <c r="I53" i="19"/>
  <c r="I52" i="19"/>
  <c r="I51" i="19"/>
  <c r="I50" i="19"/>
  <c r="I49" i="19"/>
  <c r="F48" i="19"/>
  <c r="H47" i="19"/>
  <c r="H46" i="19" s="1"/>
  <c r="I24" i="19"/>
  <c r="I23" i="19"/>
  <c r="I22" i="19"/>
  <c r="I21" i="19" s="1"/>
  <c r="I18" i="19" s="1"/>
  <c r="D24" i="19"/>
  <c r="D23" i="19"/>
  <c r="D22" i="19"/>
  <c r="J21" i="19"/>
  <c r="E21" i="19"/>
  <c r="E18" i="19" s="1"/>
  <c r="P21" i="19"/>
  <c r="P18" i="19" s="1"/>
  <c r="O21" i="19"/>
  <c r="O18" i="19" s="1"/>
  <c r="N21" i="19"/>
  <c r="N18" i="19" s="1"/>
  <c r="M21" i="19"/>
  <c r="M18" i="19" s="1"/>
  <c r="L21" i="19"/>
  <c r="L18" i="19" s="1"/>
  <c r="K21" i="19"/>
  <c r="K18" i="19" s="1"/>
  <c r="H21" i="19"/>
  <c r="H18" i="19" s="1"/>
  <c r="G21" i="19"/>
  <c r="G18" i="19" s="1"/>
  <c r="F21" i="19"/>
  <c r="F18" i="19" s="1"/>
  <c r="H34" i="24"/>
  <c r="H33" i="24" s="1"/>
  <c r="H32" i="24" s="1"/>
  <c r="D34" i="24"/>
  <c r="D33" i="24" s="1"/>
  <c r="D32" i="24" s="1"/>
  <c r="N33" i="24"/>
  <c r="M33" i="24"/>
  <c r="L33" i="24"/>
  <c r="L32" i="24" s="1"/>
  <c r="K33" i="24"/>
  <c r="K32" i="24" s="1"/>
  <c r="J33" i="24"/>
  <c r="J32" i="24" s="1"/>
  <c r="I33" i="24"/>
  <c r="I32" i="24" s="1"/>
  <c r="G33" i="24"/>
  <c r="G32" i="24" s="1"/>
  <c r="F33" i="24"/>
  <c r="F17" i="27" s="1"/>
  <c r="E33" i="24"/>
  <c r="N32" i="24"/>
  <c r="M32" i="24"/>
  <c r="F32" i="24"/>
  <c r="E32" i="24"/>
  <c r="I49" i="25"/>
  <c r="I48" i="25"/>
  <c r="I47" i="25"/>
  <c r="I45" i="25"/>
  <c r="I44" i="25"/>
  <c r="I42" i="25"/>
  <c r="I41" i="25"/>
  <c r="I40" i="25"/>
  <c r="I39" i="25"/>
  <c r="I37" i="25"/>
  <c r="I36" i="25"/>
  <c r="I22" i="25"/>
  <c r="R32" i="27"/>
  <c r="Q32" i="27"/>
  <c r="P32" i="27"/>
  <c r="M32" i="27"/>
  <c r="G32" i="27"/>
  <c r="D22" i="25"/>
  <c r="D49" i="25"/>
  <c r="D48" i="25"/>
  <c r="D47" i="25"/>
  <c r="D45" i="25"/>
  <c r="D44" i="25"/>
  <c r="D42" i="25"/>
  <c r="D41" i="25"/>
  <c r="D40" i="25"/>
  <c r="D39" i="25"/>
  <c r="D37" i="25"/>
  <c r="D36" i="25"/>
  <c r="P46" i="25"/>
  <c r="O46" i="25"/>
  <c r="N46" i="25"/>
  <c r="L46" i="25"/>
  <c r="L34" i="25" s="1"/>
  <c r="L33" i="25" s="1"/>
  <c r="L35" i="27" s="1"/>
  <c r="K46" i="25"/>
  <c r="N43" i="25"/>
  <c r="P43" i="25"/>
  <c r="O43" i="25"/>
  <c r="K43" i="25"/>
  <c r="I43" i="25" s="1"/>
  <c r="P38" i="25"/>
  <c r="O38" i="25"/>
  <c r="N38" i="25"/>
  <c r="K38" i="25"/>
  <c r="I38" i="25" s="1"/>
  <c r="P35" i="25"/>
  <c r="O35" i="25"/>
  <c r="N35" i="25"/>
  <c r="K35" i="25"/>
  <c r="I35" i="25" s="1"/>
  <c r="H46" i="25"/>
  <c r="G46" i="25"/>
  <c r="F46" i="25"/>
  <c r="H43" i="25"/>
  <c r="G43" i="25"/>
  <c r="F43" i="25"/>
  <c r="H38" i="25"/>
  <c r="G38" i="25"/>
  <c r="F38" i="25"/>
  <c r="H35" i="25"/>
  <c r="D35" i="25" s="1"/>
  <c r="G35" i="25"/>
  <c r="F35" i="25"/>
  <c r="R33" i="27"/>
  <c r="R106" i="27" s="1"/>
  <c r="Q33" i="27"/>
  <c r="Q106" i="27" s="1"/>
  <c r="K33" i="27"/>
  <c r="K106" i="27" s="1"/>
  <c r="G33" i="27"/>
  <c r="G106" i="27" s="1"/>
  <c r="F33" i="27"/>
  <c r="F106" i="27" s="1"/>
  <c r="M17" i="17"/>
  <c r="L17" i="17"/>
  <c r="K17" i="17"/>
  <c r="J17" i="17"/>
  <c r="I17" i="17"/>
  <c r="H17" i="17"/>
  <c r="G17" i="17"/>
  <c r="F17" i="17"/>
  <c r="E17" i="17"/>
  <c r="I13" i="17"/>
  <c r="D13" i="17"/>
  <c r="I12" i="17"/>
  <c r="D12" i="17"/>
  <c r="I11" i="17"/>
  <c r="D11" i="17"/>
  <c r="I10" i="17"/>
  <c r="D10" i="17"/>
  <c r="D9" i="17" s="1"/>
  <c r="P9" i="17"/>
  <c r="O9" i="17"/>
  <c r="N9" i="17"/>
  <c r="M9" i="17"/>
  <c r="L9" i="17"/>
  <c r="K9" i="17"/>
  <c r="J9" i="17"/>
  <c r="H9" i="17"/>
  <c r="G9" i="17"/>
  <c r="F9" i="17"/>
  <c r="E9" i="17"/>
  <c r="K14" i="18"/>
  <c r="J14" i="18"/>
  <c r="I14" i="18"/>
  <c r="H14" i="18"/>
  <c r="G14" i="18"/>
  <c r="F14" i="18"/>
  <c r="E14" i="18"/>
  <c r="K11" i="18"/>
  <c r="J11" i="18"/>
  <c r="I11" i="18"/>
  <c r="H11" i="18"/>
  <c r="G11" i="18"/>
  <c r="F11" i="18"/>
  <c r="E11" i="18"/>
  <c r="D14" i="18"/>
  <c r="N12" i="18"/>
  <c r="N11" i="18" s="1"/>
  <c r="M12" i="18"/>
  <c r="Q21" i="27" s="1"/>
  <c r="L12" i="18"/>
  <c r="P21" i="27" s="1"/>
  <c r="K12" i="18"/>
  <c r="J12" i="18"/>
  <c r="I12" i="18"/>
  <c r="H12" i="18"/>
  <c r="G12" i="18"/>
  <c r="F12" i="18"/>
  <c r="E12" i="18"/>
  <c r="D12" i="18"/>
  <c r="D11" i="18" s="1"/>
  <c r="H13" i="18"/>
  <c r="D13" i="18"/>
  <c r="H27" i="24"/>
  <c r="D27" i="24"/>
  <c r="D26" i="24" s="1"/>
  <c r="D25" i="24" s="1"/>
  <c r="N26" i="24"/>
  <c r="R15" i="27" s="1"/>
  <c r="R102" i="27" s="1"/>
  <c r="M26" i="24"/>
  <c r="Q15" i="27" s="1"/>
  <c r="Q102" i="27" s="1"/>
  <c r="L26" i="24"/>
  <c r="P15" i="27" s="1"/>
  <c r="P102" i="27" s="1"/>
  <c r="K26" i="24"/>
  <c r="K25" i="24" s="1"/>
  <c r="J26" i="24"/>
  <c r="L15" i="27" s="1"/>
  <c r="L102" i="27" s="1"/>
  <c r="I26" i="24"/>
  <c r="I25" i="24" s="1"/>
  <c r="H26" i="24"/>
  <c r="H25" i="24" s="1"/>
  <c r="G26" i="24"/>
  <c r="G25" i="24" s="1"/>
  <c r="F26" i="24"/>
  <c r="F25" i="24" s="1"/>
  <c r="E26" i="24"/>
  <c r="E25" i="24" s="1"/>
  <c r="M25" i="24"/>
  <c r="N16" i="24"/>
  <c r="N12" i="24" s="1"/>
  <c r="N35" i="24" s="1"/>
  <c r="M16" i="24"/>
  <c r="M12" i="24" s="1"/>
  <c r="L16" i="24"/>
  <c r="L12" i="24" s="1"/>
  <c r="K16" i="24"/>
  <c r="J16" i="24"/>
  <c r="J12" i="24" s="1"/>
  <c r="I16" i="24"/>
  <c r="I12" i="24" s="1"/>
  <c r="G16" i="24"/>
  <c r="G12" i="24" s="1"/>
  <c r="F16" i="24"/>
  <c r="F12" i="24" s="1"/>
  <c r="E16" i="24"/>
  <c r="E12" i="24" s="1"/>
  <c r="H24" i="24"/>
  <c r="D24" i="24"/>
  <c r="M8" i="24"/>
  <c r="J8" i="24"/>
  <c r="I8" i="24"/>
  <c r="G8" i="24"/>
  <c r="H10" i="24"/>
  <c r="H9" i="24" s="1"/>
  <c r="H8" i="24" s="1"/>
  <c r="D10" i="24"/>
  <c r="D9" i="24" s="1"/>
  <c r="D8" i="24" s="1"/>
  <c r="K8" i="24"/>
  <c r="F8" i="24"/>
  <c r="E8" i="24"/>
  <c r="P17" i="27" l="1"/>
  <c r="M35" i="24"/>
  <c r="E15" i="27"/>
  <c r="E102" i="27" s="1"/>
  <c r="F15" i="27"/>
  <c r="F102" i="27" s="1"/>
  <c r="G15" i="27"/>
  <c r="G102" i="27" s="1"/>
  <c r="N25" i="24"/>
  <c r="G17" i="27"/>
  <c r="K17" i="27"/>
  <c r="M14" i="27"/>
  <c r="M100" i="27" s="1"/>
  <c r="K12" i="24"/>
  <c r="F14" i="27"/>
  <c r="F100" i="27" s="1"/>
  <c r="L14" i="27"/>
  <c r="L100" i="27" s="1"/>
  <c r="E14" i="27"/>
  <c r="E100" i="27" s="1"/>
  <c r="K14" i="27"/>
  <c r="K100" i="27" s="1"/>
  <c r="L17" i="27"/>
  <c r="M17" i="27"/>
  <c r="L25" i="24"/>
  <c r="G14" i="27"/>
  <c r="G100" i="27" s="1"/>
  <c r="L11" i="18"/>
  <c r="P24" i="27"/>
  <c r="N8" i="17"/>
  <c r="N17" i="17" s="1"/>
  <c r="M11" i="18"/>
  <c r="D53" i="27"/>
  <c r="D98" i="27" s="1"/>
  <c r="E46" i="19"/>
  <c r="J49" i="27"/>
  <c r="J91" i="27" s="1"/>
  <c r="J18" i="19"/>
  <c r="F47" i="19"/>
  <c r="F46" i="19" s="1"/>
  <c r="D48" i="19"/>
  <c r="D47" i="19" s="1"/>
  <c r="D46" i="19" s="1"/>
  <c r="Q53" i="27"/>
  <c r="Q98" i="27" s="1"/>
  <c r="R49" i="27"/>
  <c r="R91" i="27" s="1"/>
  <c r="R24" i="27"/>
  <c r="P8" i="17"/>
  <c r="P17" i="17" s="1"/>
  <c r="O8" i="17"/>
  <c r="O17" i="17" s="1"/>
  <c r="Q24" i="27"/>
  <c r="R21" i="27"/>
  <c r="L8" i="24"/>
  <c r="L35" i="24" s="1"/>
  <c r="L88" i="27"/>
  <c r="H106" i="27"/>
  <c r="D43" i="25"/>
  <c r="I46" i="25"/>
  <c r="D38" i="25"/>
  <c r="D34" i="25" s="1"/>
  <c r="D33" i="25" s="1"/>
  <c r="I20" i="25"/>
  <c r="G34" i="25"/>
  <c r="G33" i="25" s="1"/>
  <c r="N34" i="25"/>
  <c r="N33" i="25" s="1"/>
  <c r="P34" i="25"/>
  <c r="P33" i="25" s="1"/>
  <c r="D46" i="25"/>
  <c r="L33" i="27"/>
  <c r="L106" i="27" s="1"/>
  <c r="R14" i="27"/>
  <c r="R100" i="27" s="1"/>
  <c r="Q14" i="27"/>
  <c r="Q100" i="27" s="1"/>
  <c r="M88" i="27"/>
  <c r="D49" i="27"/>
  <c r="D91" i="27" s="1"/>
  <c r="E49" i="27"/>
  <c r="E91" i="27" s="1"/>
  <c r="K49" i="27"/>
  <c r="K91" i="27" s="1"/>
  <c r="Q49" i="27"/>
  <c r="Q91" i="27" s="1"/>
  <c r="P14" i="27"/>
  <c r="P100" i="27" s="1"/>
  <c r="F88" i="27"/>
  <c r="N100" i="27"/>
  <c r="G88" i="27"/>
  <c r="J25" i="24"/>
  <c r="K15" i="27"/>
  <c r="K102" i="27" s="1"/>
  <c r="N8" i="24"/>
  <c r="M15" i="27"/>
  <c r="M102" i="27" s="1"/>
  <c r="H102" i="27"/>
  <c r="N111" i="27"/>
  <c r="H110" i="27"/>
  <c r="K88" i="27"/>
  <c r="H111" i="27"/>
  <c r="H112" i="27"/>
  <c r="E88" i="27"/>
  <c r="I34" i="25"/>
  <c r="I33" i="25" s="1"/>
  <c r="H34" i="25"/>
  <c r="M33" i="27"/>
  <c r="M106" i="27" s="1"/>
  <c r="K34" i="25"/>
  <c r="K33" i="25" s="1"/>
  <c r="K35" i="27" s="1"/>
  <c r="M34" i="25"/>
  <c r="M33" i="25" s="1"/>
  <c r="M35" i="27" s="1"/>
  <c r="P33" i="27"/>
  <c r="P106" i="27" s="1"/>
  <c r="F34" i="25"/>
  <c r="O34" i="25"/>
  <c r="K32" i="27"/>
  <c r="P53" i="27"/>
  <c r="P98" i="27" s="1"/>
  <c r="R53" i="27"/>
  <c r="R98" i="27" s="1"/>
  <c r="P49" i="27"/>
  <c r="F49" i="27"/>
  <c r="F91" i="27" s="1"/>
  <c r="L49" i="27"/>
  <c r="L91" i="27" s="1"/>
  <c r="I48" i="19"/>
  <c r="I47" i="19" s="1"/>
  <c r="I46" i="19" s="1"/>
  <c r="G49" i="27"/>
  <c r="G91" i="27" s="1"/>
  <c r="M49" i="27"/>
  <c r="M91" i="27" s="1"/>
  <c r="J53" i="27"/>
  <c r="J98" i="27" s="1"/>
  <c r="K53" i="27"/>
  <c r="K98" i="27" s="1"/>
  <c r="F53" i="27"/>
  <c r="F98" i="27" s="1"/>
  <c r="L53" i="27"/>
  <c r="L98" i="27" s="1"/>
  <c r="G53" i="27"/>
  <c r="G98" i="27" s="1"/>
  <c r="M53" i="27"/>
  <c r="M98" i="27" s="1"/>
  <c r="H15" i="27"/>
  <c r="H17" i="27"/>
  <c r="D21" i="19"/>
  <c r="D18" i="19" s="1"/>
  <c r="I9" i="17"/>
  <c r="N14" i="27" l="1"/>
  <c r="H100" i="27"/>
  <c r="N17" i="27"/>
  <c r="H14" i="27"/>
  <c r="P91" i="27"/>
  <c r="E53" i="27"/>
  <c r="E98" i="27" s="1"/>
  <c r="H98" i="27" s="1"/>
  <c r="N106" i="27"/>
  <c r="P35" i="27"/>
  <c r="F35" i="27"/>
  <c r="H88" i="27"/>
  <c r="N91" i="27"/>
  <c r="H91" i="27"/>
  <c r="N102" i="27"/>
  <c r="N15" i="27"/>
  <c r="H49" i="27"/>
  <c r="N49" i="27"/>
  <c r="N98" i="27"/>
  <c r="F33" i="25"/>
  <c r="E35" i="27"/>
  <c r="H33" i="25"/>
  <c r="G35" i="27"/>
  <c r="R35" i="27"/>
  <c r="O33" i="25"/>
  <c r="Q35" i="27"/>
  <c r="N21" i="27"/>
  <c r="H21" i="27"/>
  <c r="D19" i="27"/>
  <c r="N11" i="19" l="1"/>
  <c r="N14" i="19"/>
  <c r="N41" i="19"/>
  <c r="J57" i="27" l="1"/>
  <c r="D57" i="27"/>
  <c r="H17" i="23" l="1"/>
  <c r="D17" i="23"/>
  <c r="H19" i="24" l="1"/>
  <c r="D19" i="24"/>
  <c r="N26" i="19" l="1"/>
  <c r="P50" i="27" l="1"/>
  <c r="P93" i="27" s="1"/>
  <c r="P11" i="19"/>
  <c r="P14" i="19"/>
  <c r="P32" i="19"/>
  <c r="P26" i="19" s="1"/>
  <c r="O32" i="19"/>
  <c r="O41" i="19"/>
  <c r="O14" i="19"/>
  <c r="O11" i="19"/>
  <c r="K15" i="21"/>
  <c r="D18" i="24" l="1"/>
  <c r="H18" i="24"/>
  <c r="G10" i="22" l="1"/>
  <c r="O26" i="19" l="1"/>
  <c r="P41" i="19"/>
  <c r="Q50" i="27" l="1"/>
  <c r="Q93" i="27" s="1"/>
  <c r="H20" i="21" l="1"/>
  <c r="D20" i="21"/>
  <c r="H17" i="21" l="1"/>
  <c r="D17" i="21"/>
  <c r="P9" i="22" l="1"/>
  <c r="O9" i="22"/>
  <c r="N9" i="22"/>
  <c r="M9" i="22"/>
  <c r="L9" i="22"/>
  <c r="K9" i="22"/>
  <c r="J9" i="22"/>
  <c r="H9" i="22"/>
  <c r="G9" i="22"/>
  <c r="F66" i="27" s="1"/>
  <c r="F9" i="22"/>
  <c r="E66" i="27" s="1"/>
  <c r="E9" i="22"/>
  <c r="D66" i="27" s="1"/>
  <c r="I10" i="22"/>
  <c r="I9" i="22" s="1"/>
  <c r="I8" i="22" s="1"/>
  <c r="D10" i="22"/>
  <c r="D9" i="22" s="1"/>
  <c r="D8" i="22" s="1"/>
  <c r="H8" i="22" l="1"/>
  <c r="G66" i="27"/>
  <c r="M8" i="22"/>
  <c r="M66" i="27"/>
  <c r="J8" i="22"/>
  <c r="J66" i="27"/>
  <c r="L8" i="22"/>
  <c r="L66" i="27"/>
  <c r="N8" i="22"/>
  <c r="P66" i="27"/>
  <c r="K8" i="22"/>
  <c r="K66" i="27"/>
  <c r="O8" i="22"/>
  <c r="Q66" i="27"/>
  <c r="P8" i="22"/>
  <c r="R66" i="27"/>
  <c r="E8" i="22"/>
  <c r="F8" i="22"/>
  <c r="G8" i="22"/>
  <c r="J15" i="21" l="1"/>
  <c r="N16" i="23" l="1"/>
  <c r="M16" i="23"/>
  <c r="L16" i="23"/>
  <c r="K16" i="23"/>
  <c r="J16" i="23"/>
  <c r="I16" i="23"/>
  <c r="G16" i="23"/>
  <c r="F16" i="23"/>
  <c r="E16" i="23"/>
  <c r="H21" i="23"/>
  <c r="D21" i="23"/>
  <c r="N22" i="23" l="1"/>
  <c r="M22" i="23"/>
  <c r="L22" i="23"/>
  <c r="K22" i="23"/>
  <c r="J22" i="23"/>
  <c r="I22" i="23"/>
  <c r="G22" i="23"/>
  <c r="F22" i="23"/>
  <c r="E22" i="23"/>
  <c r="H24" i="23"/>
  <c r="D24" i="23"/>
  <c r="J37" i="27" l="1"/>
  <c r="D37" i="27"/>
  <c r="R38" i="27"/>
  <c r="R97" i="27" s="1"/>
  <c r="Q38" i="27"/>
  <c r="Q97" i="27" s="1"/>
  <c r="P38" i="27"/>
  <c r="P97" i="27" s="1"/>
  <c r="M38" i="27"/>
  <c r="M97" i="27" s="1"/>
  <c r="L38" i="27"/>
  <c r="L97" i="27" s="1"/>
  <c r="K38" i="27"/>
  <c r="K97" i="27" s="1"/>
  <c r="G97" i="27"/>
  <c r="F97" i="27"/>
  <c r="E97" i="27"/>
  <c r="M8" i="21"/>
  <c r="L8" i="21"/>
  <c r="E8" i="21"/>
  <c r="G15" i="21"/>
  <c r="F15" i="21"/>
  <c r="N97" i="27" l="1"/>
  <c r="H97" i="27"/>
  <c r="N38" i="27"/>
  <c r="H38" i="27"/>
  <c r="N8" i="21"/>
  <c r="N34" i="19" l="1"/>
  <c r="P51" i="27" l="1"/>
  <c r="P94" i="27" s="1"/>
  <c r="N112" i="27" l="1"/>
  <c r="I17" i="19" l="1"/>
  <c r="I16" i="19" s="1"/>
  <c r="I15" i="19" s="1"/>
  <c r="D17" i="19"/>
  <c r="D16" i="19" s="1"/>
  <c r="D15" i="19" s="1"/>
  <c r="P16" i="19"/>
  <c r="O16" i="19"/>
  <c r="N16" i="19"/>
  <c r="N15" i="19" s="1"/>
  <c r="M16" i="19"/>
  <c r="M15" i="19" s="1"/>
  <c r="L16" i="19"/>
  <c r="L15" i="19" s="1"/>
  <c r="K16" i="19"/>
  <c r="K15" i="19" s="1"/>
  <c r="J16" i="19"/>
  <c r="J15" i="19" s="1"/>
  <c r="H16" i="19"/>
  <c r="H15" i="19" s="1"/>
  <c r="G16" i="19"/>
  <c r="G15" i="19" s="1"/>
  <c r="F16" i="19"/>
  <c r="F15" i="19" s="1"/>
  <c r="E16" i="19"/>
  <c r="N29" i="27" l="1"/>
  <c r="O15" i="19"/>
  <c r="E15" i="19"/>
  <c r="P15" i="19"/>
  <c r="H29" i="27" l="1"/>
  <c r="P15" i="25" l="1"/>
  <c r="R31" i="27" s="1"/>
  <c r="R103" i="27" s="1"/>
  <c r="O15" i="25"/>
  <c r="Q31" i="27" s="1"/>
  <c r="Q103" i="27" s="1"/>
  <c r="N15" i="25"/>
  <c r="P31" i="27" s="1"/>
  <c r="P103" i="27" s="1"/>
  <c r="M15" i="25"/>
  <c r="M31" i="27" s="1"/>
  <c r="M103" i="27" s="1"/>
  <c r="L15" i="25"/>
  <c r="L31" i="27" s="1"/>
  <c r="L103" i="27" s="1"/>
  <c r="K15" i="25"/>
  <c r="K31" i="27" s="1"/>
  <c r="K103" i="27" s="1"/>
  <c r="H15" i="25"/>
  <c r="G31" i="27" s="1"/>
  <c r="G103" i="27" s="1"/>
  <c r="G15" i="25"/>
  <c r="F31" i="27" s="1"/>
  <c r="F103" i="27" s="1"/>
  <c r="F15" i="25"/>
  <c r="E31" i="27" s="1"/>
  <c r="E103" i="27" s="1"/>
  <c r="D18" i="25"/>
  <c r="I18" i="25"/>
  <c r="N103" i="27" l="1"/>
  <c r="H103" i="27"/>
  <c r="I17" i="25" l="1"/>
  <c r="D17" i="25"/>
  <c r="D21" i="24" l="1"/>
  <c r="H21" i="24"/>
  <c r="R59" i="27" l="1"/>
  <c r="R90" i="27" s="1"/>
  <c r="Q59" i="27"/>
  <c r="Q90" i="27" s="1"/>
  <c r="P60" i="27"/>
  <c r="P92" i="27" s="1"/>
  <c r="P59" i="27"/>
  <c r="P90" i="27" s="1"/>
  <c r="M59" i="27"/>
  <c r="M90" i="27" s="1"/>
  <c r="L59" i="27"/>
  <c r="L90" i="27" s="1"/>
  <c r="K59" i="27"/>
  <c r="K90" i="27" s="1"/>
  <c r="M42" i="27"/>
  <c r="M105" i="27" s="1"/>
  <c r="K42" i="27"/>
  <c r="K105" i="27" s="1"/>
  <c r="J42" i="27"/>
  <c r="J105" i="27" s="1"/>
  <c r="D42" i="27"/>
  <c r="D105" i="27" s="1"/>
  <c r="M9" i="19"/>
  <c r="M47" i="27" s="1"/>
  <c r="L9" i="19"/>
  <c r="L47" i="27" s="1"/>
  <c r="K9" i="19"/>
  <c r="K47" i="27" s="1"/>
  <c r="J9" i="19"/>
  <c r="J47" i="27" s="1"/>
  <c r="H9" i="19"/>
  <c r="G47" i="27" s="1"/>
  <c r="G9" i="19"/>
  <c r="F47" i="27" s="1"/>
  <c r="F9" i="19"/>
  <c r="E47" i="27" s="1"/>
  <c r="E9" i="19"/>
  <c r="D47" i="27" s="1"/>
  <c r="N28" i="27"/>
  <c r="M23" i="27"/>
  <c r="L23" i="27"/>
  <c r="J23" i="27"/>
  <c r="J19" i="27"/>
  <c r="J11" i="27"/>
  <c r="D23" i="27"/>
  <c r="J17" i="20"/>
  <c r="J44" i="27" s="1"/>
  <c r="J107" i="27" s="1"/>
  <c r="I21" i="20"/>
  <c r="I20" i="20"/>
  <c r="I19" i="20"/>
  <c r="I18" i="20"/>
  <c r="I14" i="20"/>
  <c r="I13" i="20"/>
  <c r="I12" i="20"/>
  <c r="I11" i="20"/>
  <c r="D21" i="20"/>
  <c r="D20" i="20"/>
  <c r="D19" i="20"/>
  <c r="D18" i="20"/>
  <c r="D12" i="20"/>
  <c r="D13" i="20"/>
  <c r="D14" i="20"/>
  <c r="D11" i="20"/>
  <c r="E17" i="20"/>
  <c r="D44" i="27" s="1"/>
  <c r="D107" i="27" s="1"/>
  <c r="P14" i="25"/>
  <c r="O14" i="25"/>
  <c r="P9" i="25"/>
  <c r="P8" i="25" s="1"/>
  <c r="O9" i="25"/>
  <c r="O8" i="25" s="1"/>
  <c r="N9" i="25"/>
  <c r="N8" i="25" s="1"/>
  <c r="I16" i="25"/>
  <c r="I15" i="25" s="1"/>
  <c r="I14" i="25" s="1"/>
  <c r="M14" i="25"/>
  <c r="L14" i="25"/>
  <c r="I13" i="25"/>
  <c r="I12" i="25"/>
  <c r="I11" i="25"/>
  <c r="I10" i="25"/>
  <c r="M9" i="25"/>
  <c r="M8" i="25" s="1"/>
  <c r="M50" i="25" s="1"/>
  <c r="L9" i="25"/>
  <c r="L8" i="25" s="1"/>
  <c r="K9" i="25"/>
  <c r="K8" i="25" s="1"/>
  <c r="H23" i="24"/>
  <c r="H22" i="24"/>
  <c r="H17" i="24"/>
  <c r="D19" i="23"/>
  <c r="H19" i="23"/>
  <c r="R60" i="27"/>
  <c r="R92" i="27" s="1"/>
  <c r="Q60" i="27"/>
  <c r="Q92" i="27" s="1"/>
  <c r="L15" i="23"/>
  <c r="N12" i="23"/>
  <c r="M12" i="23"/>
  <c r="L12" i="23"/>
  <c r="N9" i="23"/>
  <c r="R58" i="27" s="1"/>
  <c r="M9" i="23"/>
  <c r="Q58" i="27" s="1"/>
  <c r="L9" i="23"/>
  <c r="P58" i="27" s="1"/>
  <c r="H23" i="23"/>
  <c r="H22" i="23" s="1"/>
  <c r="M60" i="27"/>
  <c r="M92" i="27" s="1"/>
  <c r="J15" i="23"/>
  <c r="K60" i="27"/>
  <c r="K92" i="27" s="1"/>
  <c r="H20" i="23"/>
  <c r="H18" i="23"/>
  <c r="I15" i="23"/>
  <c r="K15" i="23"/>
  <c r="H14" i="23"/>
  <c r="H13" i="23"/>
  <c r="K12" i="23"/>
  <c r="J12" i="23"/>
  <c r="I12" i="23"/>
  <c r="H11" i="23"/>
  <c r="H10" i="23"/>
  <c r="K9" i="23"/>
  <c r="M58" i="27" s="1"/>
  <c r="J9" i="23"/>
  <c r="L58" i="27" s="1"/>
  <c r="I9" i="23"/>
  <c r="K58" i="27" s="1"/>
  <c r="O50" i="25" l="1"/>
  <c r="P50" i="25"/>
  <c r="L50" i="25"/>
  <c r="D87" i="27"/>
  <c r="L87" i="27"/>
  <c r="J87" i="27"/>
  <c r="N90" i="27"/>
  <c r="M87" i="27"/>
  <c r="K87" i="27"/>
  <c r="K30" i="27"/>
  <c r="K101" i="27" s="1"/>
  <c r="L30" i="27"/>
  <c r="L101" i="27" s="1"/>
  <c r="M30" i="27"/>
  <c r="M101" i="27" s="1"/>
  <c r="P30" i="27"/>
  <c r="P101" i="27" s="1"/>
  <c r="R30" i="27"/>
  <c r="R101" i="27" s="1"/>
  <c r="Q30" i="27"/>
  <c r="Q101" i="27" s="1"/>
  <c r="M57" i="27"/>
  <c r="H16" i="24"/>
  <c r="H12" i="24" s="1"/>
  <c r="Q57" i="27"/>
  <c r="P57" i="27"/>
  <c r="H16" i="23"/>
  <c r="H15" i="23" s="1"/>
  <c r="I8" i="23"/>
  <c r="I25" i="23" s="1"/>
  <c r="N8" i="23"/>
  <c r="K8" i="23"/>
  <c r="K25" i="23" s="1"/>
  <c r="J8" i="23"/>
  <c r="J25" i="23" s="1"/>
  <c r="H9" i="23"/>
  <c r="M8" i="23"/>
  <c r="L60" i="27"/>
  <c r="L92" i="27" s="1"/>
  <c r="N92" i="27" s="1"/>
  <c r="H12" i="23"/>
  <c r="K14" i="25"/>
  <c r="K50" i="25" s="1"/>
  <c r="N14" i="25"/>
  <c r="N50" i="25" s="1"/>
  <c r="N59" i="27"/>
  <c r="N24" i="27"/>
  <c r="N23" i="27" s="1"/>
  <c r="N58" i="27"/>
  <c r="J41" i="27"/>
  <c r="K23" i="27"/>
  <c r="D11" i="27"/>
  <c r="D41" i="27"/>
  <c r="J22" i="20"/>
  <c r="I17" i="20"/>
  <c r="I8" i="20" s="1"/>
  <c r="I9" i="25"/>
  <c r="M15" i="23"/>
  <c r="N15" i="23"/>
  <c r="L8" i="23"/>
  <c r="L25" i="23" s="1"/>
  <c r="N110" i="27" l="1"/>
  <c r="I8" i="25"/>
  <c r="I50" i="25" s="1"/>
  <c r="N25" i="23"/>
  <c r="H8" i="23"/>
  <c r="H25" i="23" s="1"/>
  <c r="M25" i="23"/>
  <c r="N101" i="27"/>
  <c r="K57" i="27"/>
  <c r="R57" i="27"/>
  <c r="L57" i="27"/>
  <c r="N60" i="27"/>
  <c r="N87" i="27"/>
  <c r="N66" i="27"/>
  <c r="N57" i="27" l="1"/>
  <c r="P19" i="22"/>
  <c r="R68" i="27" s="1"/>
  <c r="R109" i="27" s="1"/>
  <c r="O19" i="22"/>
  <c r="Q68" i="27" s="1"/>
  <c r="Q109" i="27" s="1"/>
  <c r="N19" i="22"/>
  <c r="P68" i="27" s="1"/>
  <c r="P109" i="27" s="1"/>
  <c r="I16" i="22"/>
  <c r="I17" i="22"/>
  <c r="D17" i="22"/>
  <c r="D16" i="22"/>
  <c r="I14" i="22"/>
  <c r="D14" i="22"/>
  <c r="R67" i="27"/>
  <c r="R108" i="27" s="1"/>
  <c r="O12" i="22"/>
  <c r="Q67" i="27" s="1"/>
  <c r="N12" i="22"/>
  <c r="P67" i="27" s="1"/>
  <c r="I20" i="22"/>
  <c r="I19" i="22" s="1"/>
  <c r="M19" i="22"/>
  <c r="M68" i="27" s="1"/>
  <c r="M109" i="27" s="1"/>
  <c r="L19" i="22"/>
  <c r="L68" i="27" s="1"/>
  <c r="L109" i="27" s="1"/>
  <c r="K19" i="22"/>
  <c r="K68" i="27" s="1"/>
  <c r="K109" i="27" s="1"/>
  <c r="J19" i="22"/>
  <c r="J68" i="27" s="1"/>
  <c r="I18" i="22"/>
  <c r="I15" i="22"/>
  <c r="I13" i="22"/>
  <c r="M12" i="22"/>
  <c r="M67" i="27" s="1"/>
  <c r="M108" i="27" s="1"/>
  <c r="L12" i="22"/>
  <c r="L67" i="27" s="1"/>
  <c r="L108" i="27" s="1"/>
  <c r="K12" i="22"/>
  <c r="K67" i="27" s="1"/>
  <c r="K108" i="27" s="1"/>
  <c r="J12" i="22"/>
  <c r="J67" i="27" s="1"/>
  <c r="J108" i="27" s="1"/>
  <c r="Q108" i="27" l="1"/>
  <c r="Q65" i="27"/>
  <c r="P65" i="27"/>
  <c r="P108" i="27"/>
  <c r="M65" i="27"/>
  <c r="L65" i="27"/>
  <c r="J109" i="27"/>
  <c r="N109" i="27" s="1"/>
  <c r="N68" i="27"/>
  <c r="N108" i="27"/>
  <c r="N67" i="27"/>
  <c r="J65" i="27"/>
  <c r="K65" i="27"/>
  <c r="R65" i="27"/>
  <c r="N53" i="27"/>
  <c r="J11" i="22"/>
  <c r="J21" i="22" s="1"/>
  <c r="M11" i="22"/>
  <c r="M21" i="22" s="1"/>
  <c r="K11" i="22"/>
  <c r="K21" i="22" s="1"/>
  <c r="P11" i="22"/>
  <c r="P21" i="22" s="1"/>
  <c r="N11" i="22"/>
  <c r="N21" i="22" s="1"/>
  <c r="O11" i="22"/>
  <c r="O21" i="22" s="1"/>
  <c r="I12" i="22"/>
  <c r="I11" i="22" s="1"/>
  <c r="I21" i="22" s="1"/>
  <c r="L11" i="22"/>
  <c r="L21" i="22" s="1"/>
  <c r="E19" i="22"/>
  <c r="D68" i="27" s="1"/>
  <c r="D109" i="27" s="1"/>
  <c r="E12" i="22"/>
  <c r="D67" i="27" s="1"/>
  <c r="D108" i="27" s="1"/>
  <c r="M13" i="21"/>
  <c r="L13" i="21"/>
  <c r="H16" i="21"/>
  <c r="H15" i="21"/>
  <c r="H14" i="21"/>
  <c r="K13" i="21"/>
  <c r="J13" i="21"/>
  <c r="I13" i="21"/>
  <c r="K39" i="27" s="1"/>
  <c r="K104" i="27" s="1"/>
  <c r="P17" i="20"/>
  <c r="L42" i="27"/>
  <c r="L105" i="27" s="1"/>
  <c r="N65" i="27" l="1"/>
  <c r="R44" i="27"/>
  <c r="R107" i="27" s="1"/>
  <c r="P8" i="20"/>
  <c r="D65" i="27"/>
  <c r="N42" i="27"/>
  <c r="N105" i="27"/>
  <c r="K12" i="21"/>
  <c r="M39" i="27"/>
  <c r="M104" i="27" s="1"/>
  <c r="K37" i="27"/>
  <c r="I12" i="21"/>
  <c r="N12" i="21"/>
  <c r="N21" i="21" s="1"/>
  <c r="R39" i="27"/>
  <c r="M12" i="21"/>
  <c r="M21" i="21" s="1"/>
  <c r="Q39" i="27"/>
  <c r="H13" i="21"/>
  <c r="H12" i="21" s="1"/>
  <c r="J12" i="21"/>
  <c r="L39" i="27"/>
  <c r="L12" i="21"/>
  <c r="L21" i="21" s="1"/>
  <c r="P39" i="27"/>
  <c r="N47" i="27"/>
  <c r="E11" i="22"/>
  <c r="E21" i="22" s="1"/>
  <c r="Q42" i="27"/>
  <c r="Q105" i="27" s="1"/>
  <c r="R42" i="27"/>
  <c r="R105" i="27" s="1"/>
  <c r="M17" i="20"/>
  <c r="M8" i="20" s="1"/>
  <c r="L17" i="20"/>
  <c r="K17" i="20"/>
  <c r="K44" i="27" s="1"/>
  <c r="K107" i="27" s="1"/>
  <c r="P37" i="27" l="1"/>
  <c r="P104" i="27"/>
  <c r="Q37" i="27"/>
  <c r="Q104" i="27"/>
  <c r="L37" i="27"/>
  <c r="L104" i="27"/>
  <c r="N104" i="27" s="1"/>
  <c r="R37" i="27"/>
  <c r="R104" i="27"/>
  <c r="M22" i="20"/>
  <c r="M44" i="27"/>
  <c r="M107" i="27" s="1"/>
  <c r="M37" i="27"/>
  <c r="P42" i="27"/>
  <c r="P105" i="27" s="1"/>
  <c r="N39" i="27"/>
  <c r="L22" i="20"/>
  <c r="L44" i="27"/>
  <c r="L107" i="27" s="1"/>
  <c r="N88" i="27"/>
  <c r="K41" i="27"/>
  <c r="R41" i="27"/>
  <c r="P22" i="20"/>
  <c r="O17" i="20"/>
  <c r="N17" i="20"/>
  <c r="N8" i="20" s="1"/>
  <c r="K22" i="20"/>
  <c r="Q44" i="27" l="1"/>
  <c r="Q107" i="27" s="1"/>
  <c r="O8" i="20"/>
  <c r="O22" i="20" s="1"/>
  <c r="N107" i="27"/>
  <c r="N44" i="27"/>
  <c r="N41" i="27" s="1"/>
  <c r="M41" i="27"/>
  <c r="N37" i="27"/>
  <c r="N22" i="20"/>
  <c r="L41" i="27"/>
  <c r="P44" i="27"/>
  <c r="P107" i="27" s="1"/>
  <c r="I22" i="20"/>
  <c r="Q41" i="27" l="1"/>
  <c r="P41" i="27"/>
  <c r="P42" i="19"/>
  <c r="O42" i="19"/>
  <c r="Q52" i="27" s="1"/>
  <c r="Q96" i="27" s="1"/>
  <c r="N42" i="19"/>
  <c r="N25" i="19" s="1"/>
  <c r="I35" i="19"/>
  <c r="D27" i="19"/>
  <c r="I27" i="19"/>
  <c r="R52" i="27" l="1"/>
  <c r="R96" i="27" s="1"/>
  <c r="P52" i="27"/>
  <c r="P96" i="27" s="1"/>
  <c r="J42" i="19"/>
  <c r="J52" i="27" s="1"/>
  <c r="J34" i="19"/>
  <c r="J51" i="27" s="1"/>
  <c r="J26" i="19"/>
  <c r="J50" i="27" s="1"/>
  <c r="J46" i="27" l="1"/>
  <c r="J94" i="27"/>
  <c r="J96" i="27"/>
  <c r="J93" i="27"/>
  <c r="J8" i="19"/>
  <c r="E42" i="19"/>
  <c r="D52" i="27" s="1"/>
  <c r="D96" i="27" s="1"/>
  <c r="E34" i="19"/>
  <c r="D51" i="27" s="1"/>
  <c r="E26" i="19"/>
  <c r="D50" i="27" s="1"/>
  <c r="D46" i="27" s="1"/>
  <c r="E8" i="19"/>
  <c r="E56" i="19" s="1"/>
  <c r="I10" i="19"/>
  <c r="D10" i="19"/>
  <c r="D93" i="27" l="1"/>
  <c r="D94" i="27"/>
  <c r="J56" i="19"/>
  <c r="J27" i="27"/>
  <c r="D119" i="27" l="1"/>
  <c r="D27" i="27"/>
  <c r="J119" i="27"/>
  <c r="M42" i="19"/>
  <c r="M52" i="27" s="1"/>
  <c r="L42" i="19"/>
  <c r="L52" i="27" s="1"/>
  <c r="L96" i="27" s="1"/>
  <c r="K34" i="19"/>
  <c r="K51" i="27" s="1"/>
  <c r="M34" i="19"/>
  <c r="L34" i="19"/>
  <c r="L51" i="27" s="1"/>
  <c r="L94" i="27" s="1"/>
  <c r="M26" i="19"/>
  <c r="M50" i="27" s="1"/>
  <c r="L26" i="19"/>
  <c r="L50" i="27" s="1"/>
  <c r="K8" i="19"/>
  <c r="M8" i="19"/>
  <c r="L8" i="19"/>
  <c r="L46" i="27" l="1"/>
  <c r="M96" i="27"/>
  <c r="M51" i="27"/>
  <c r="M94" i="27" s="1"/>
  <c r="M25" i="19"/>
  <c r="K94" i="27"/>
  <c r="L93" i="27"/>
  <c r="M93" i="27"/>
  <c r="L56" i="19"/>
  <c r="N31" i="27"/>
  <c r="N33" i="27"/>
  <c r="K26" i="19"/>
  <c r="K50" i="27" s="1"/>
  <c r="I33" i="19"/>
  <c r="I43" i="19"/>
  <c r="I42" i="19" s="1"/>
  <c r="K42" i="19"/>
  <c r="K52" i="27" s="1"/>
  <c r="I12" i="19"/>
  <c r="I34" i="19"/>
  <c r="K46" i="27" l="1"/>
  <c r="M46" i="27"/>
  <c r="N51" i="27"/>
  <c r="N94" i="27"/>
  <c r="K93" i="27"/>
  <c r="N93" i="27" s="1"/>
  <c r="N50" i="27"/>
  <c r="K96" i="27"/>
  <c r="N96" i="27" s="1"/>
  <c r="N52" i="27"/>
  <c r="N46" i="27" s="1"/>
  <c r="N30" i="27"/>
  <c r="K56" i="19"/>
  <c r="N32" i="27"/>
  <c r="I9" i="19"/>
  <c r="I8" i="19" s="1"/>
  <c r="I26" i="19"/>
  <c r="I25" i="19" s="1"/>
  <c r="I56" i="19" l="1"/>
  <c r="K27" i="27"/>
  <c r="M27" i="27"/>
  <c r="N35" i="27" l="1"/>
  <c r="N27" i="27" s="1"/>
  <c r="L27" i="27"/>
  <c r="N9" i="18"/>
  <c r="R20" i="27" s="1"/>
  <c r="R88" i="27" s="1"/>
  <c r="M9" i="18"/>
  <c r="Q20" i="27" s="1"/>
  <c r="Q88" i="27" s="1"/>
  <c r="L9" i="18"/>
  <c r="P20" i="27" s="1"/>
  <c r="P88" i="27" s="1"/>
  <c r="H10" i="18"/>
  <c r="H9" i="18" s="1"/>
  <c r="H8" i="18" s="1"/>
  <c r="K9" i="18"/>
  <c r="K8" i="18" s="1"/>
  <c r="J9" i="18"/>
  <c r="J8" i="18" s="1"/>
  <c r="I9" i="18"/>
  <c r="I8" i="18" s="1"/>
  <c r="N8" i="18" l="1"/>
  <c r="N14" i="18" s="1"/>
  <c r="M8" i="18"/>
  <c r="M14" i="18" s="1"/>
  <c r="P23" i="27"/>
  <c r="L8" i="18"/>
  <c r="L14" i="18" s="1"/>
  <c r="R23" i="27" l="1"/>
  <c r="Q19" i="27"/>
  <c r="P19" i="27"/>
  <c r="R19" i="27"/>
  <c r="M19" i="27"/>
  <c r="L19" i="27"/>
  <c r="Q23" i="27"/>
  <c r="L119" i="27" l="1"/>
  <c r="L11" i="27"/>
  <c r="L75" i="27" s="1"/>
  <c r="P11" i="27"/>
  <c r="N12" i="27"/>
  <c r="K11" i="27"/>
  <c r="K75" i="27" s="1"/>
  <c r="M119" i="27"/>
  <c r="M11" i="27"/>
  <c r="M75" i="27" s="1"/>
  <c r="R11" i="27"/>
  <c r="K19" i="27"/>
  <c r="N20" i="27"/>
  <c r="N19" i="27" l="1"/>
  <c r="Q11" i="27"/>
  <c r="N11" i="27"/>
  <c r="N75" i="27" s="1"/>
  <c r="K119" i="27"/>
  <c r="N119" i="27" l="1"/>
  <c r="D21" i="25" l="1"/>
  <c r="D17" i="24"/>
  <c r="D20" i="25" l="1"/>
  <c r="H26" i="19"/>
  <c r="G26" i="19"/>
  <c r="F50" i="27" s="1"/>
  <c r="G50" i="27" l="1"/>
  <c r="F93" i="27"/>
  <c r="D33" i="19"/>
  <c r="G9" i="23"/>
  <c r="F9" i="23"/>
  <c r="D11" i="23"/>
  <c r="G93" i="27" l="1"/>
  <c r="G13" i="21"/>
  <c r="F13" i="21"/>
  <c r="H33" i="27" l="1"/>
  <c r="D15" i="21"/>
  <c r="D16" i="21" l="1"/>
  <c r="G12" i="22" l="1"/>
  <c r="F67" i="27" s="1"/>
  <c r="F108" i="27" s="1"/>
  <c r="H12" i="22"/>
  <c r="G67" i="27" s="1"/>
  <c r="G108" i="27" s="1"/>
  <c r="H42" i="19"/>
  <c r="G52" i="27" s="1"/>
  <c r="G96" i="27" s="1"/>
  <c r="G42" i="19"/>
  <c r="F52" i="27" s="1"/>
  <c r="F96" i="27" s="1"/>
  <c r="D43" i="19" l="1"/>
  <c r="D42" i="19" s="1"/>
  <c r="F42" i="19"/>
  <c r="E52" i="27" s="1"/>
  <c r="E96" i="27" s="1"/>
  <c r="H96" i="27" s="1"/>
  <c r="H32" i="27" l="1"/>
  <c r="D23" i="24"/>
  <c r="D22" i="24" l="1"/>
  <c r="D16" i="24" l="1"/>
  <c r="D12" i="24" s="1"/>
  <c r="H66" i="27" l="1"/>
  <c r="H14" i="25"/>
  <c r="F14" i="25"/>
  <c r="D16" i="25"/>
  <c r="H9" i="25"/>
  <c r="H8" i="25" s="1"/>
  <c r="H50" i="25" s="1"/>
  <c r="G9" i="25"/>
  <c r="G8" i="25" s="1"/>
  <c r="F9" i="25"/>
  <c r="F8" i="25" s="1"/>
  <c r="F50" i="25" s="1"/>
  <c r="D11" i="25"/>
  <c r="D12" i="25"/>
  <c r="D13" i="25"/>
  <c r="E30" i="27" l="1"/>
  <c r="E101" i="27" s="1"/>
  <c r="G30" i="27"/>
  <c r="G101" i="27" s="1"/>
  <c r="F30" i="27"/>
  <c r="F101" i="27" s="1"/>
  <c r="D15" i="25"/>
  <c r="D14" i="25" s="1"/>
  <c r="G14" i="25"/>
  <c r="G50" i="25" s="1"/>
  <c r="H101" i="27" l="1"/>
  <c r="D10" i="25"/>
  <c r="D9" i="25" s="1"/>
  <c r="D8" i="25" l="1"/>
  <c r="D50" i="25" s="1"/>
  <c r="G60" i="27"/>
  <c r="G92" i="27" s="1"/>
  <c r="E9" i="23"/>
  <c r="E58" i="27" s="1"/>
  <c r="E87" i="27" s="1"/>
  <c r="G58" i="27"/>
  <c r="G87" i="27" s="1"/>
  <c r="F58" i="27"/>
  <c r="F87" i="27" s="1"/>
  <c r="H58" i="27" l="1"/>
  <c r="F60" i="27"/>
  <c r="F92" i="27" s="1"/>
  <c r="E60" i="27"/>
  <c r="E92" i="27" s="1"/>
  <c r="H92" i="27" s="1"/>
  <c r="D23" i="23"/>
  <c r="D22" i="23" s="1"/>
  <c r="D10" i="23"/>
  <c r="D9" i="23" s="1"/>
  <c r="H60" i="27" l="1"/>
  <c r="E9" i="18"/>
  <c r="H24" i="27" s="1"/>
  <c r="H23" i="27" s="1"/>
  <c r="G9" i="18"/>
  <c r="G8" i="18" s="1"/>
  <c r="F9" i="18"/>
  <c r="F8" i="18" s="1"/>
  <c r="E8" i="18" l="1"/>
  <c r="D10" i="18"/>
  <c r="D9" i="18" s="1"/>
  <c r="D8" i="18" s="1"/>
  <c r="G23" i="27"/>
  <c r="F23" i="27"/>
  <c r="E23" i="27"/>
  <c r="H28" i="27" l="1"/>
  <c r="F19" i="22" l="1"/>
  <c r="E68" i="27" s="1"/>
  <c r="H19" i="22"/>
  <c r="G68" i="27" s="1"/>
  <c r="G109" i="27" s="1"/>
  <c r="G19" i="22"/>
  <c r="F68" i="27" s="1"/>
  <c r="F109" i="27" s="1"/>
  <c r="E109" i="27" l="1"/>
  <c r="H109" i="27" s="1"/>
  <c r="H68" i="27"/>
  <c r="H53" i="27"/>
  <c r="D20" i="22"/>
  <c r="D19" i="22" s="1"/>
  <c r="D14" i="23" l="1"/>
  <c r="D13" i="23"/>
  <c r="G12" i="23"/>
  <c r="G8" i="23" s="1"/>
  <c r="F12" i="23"/>
  <c r="F8" i="23" s="1"/>
  <c r="D12" i="23" l="1"/>
  <c r="D8" i="23" s="1"/>
  <c r="E12" i="23"/>
  <c r="E8" i="23" s="1"/>
  <c r="G39" i="27"/>
  <c r="F39" i="27"/>
  <c r="F37" i="27" l="1"/>
  <c r="F104" i="27"/>
  <c r="G37" i="27"/>
  <c r="G104" i="27"/>
  <c r="F65" i="27" l="1"/>
  <c r="G65" i="27"/>
  <c r="D20" i="23"/>
  <c r="D18" i="23"/>
  <c r="F15" i="23"/>
  <c r="F25" i="23" s="1"/>
  <c r="G15" i="23"/>
  <c r="G25" i="23" s="1"/>
  <c r="D18" i="22"/>
  <c r="D15" i="22"/>
  <c r="F12" i="22" l="1"/>
  <c r="E67" i="27" s="1"/>
  <c r="E108" i="27" s="1"/>
  <c r="G59" i="27"/>
  <c r="G90" i="27" s="1"/>
  <c r="F59" i="27"/>
  <c r="F90" i="27" s="1"/>
  <c r="D13" i="22"/>
  <c r="D12" i="22" s="1"/>
  <c r="D16" i="23"/>
  <c r="D15" i="23" s="1"/>
  <c r="D25" i="23" s="1"/>
  <c r="E15" i="23"/>
  <c r="E25" i="23" s="1"/>
  <c r="E13" i="21"/>
  <c r="G12" i="21"/>
  <c r="F12" i="21"/>
  <c r="F42" i="27"/>
  <c r="F105" i="27" s="1"/>
  <c r="E42" i="27"/>
  <c r="E105" i="27" s="1"/>
  <c r="G42" i="27"/>
  <c r="G105" i="27" s="1"/>
  <c r="F34" i="19"/>
  <c r="E51" i="27" s="1"/>
  <c r="F26" i="19"/>
  <c r="E50" i="27" s="1"/>
  <c r="E46" i="27" s="1"/>
  <c r="D12" i="19"/>
  <c r="H34" i="19"/>
  <c r="G34" i="19"/>
  <c r="F51" i="27" s="1"/>
  <c r="F46" i="27" s="1"/>
  <c r="G51" i="27" l="1"/>
  <c r="H25" i="19"/>
  <c r="H108" i="27"/>
  <c r="H67" i="27"/>
  <c r="H65" i="27" s="1"/>
  <c r="H105" i="27"/>
  <c r="E65" i="27"/>
  <c r="F94" i="27"/>
  <c r="F57" i="27"/>
  <c r="G57" i="27"/>
  <c r="E93" i="27"/>
  <c r="H93" i="27" s="1"/>
  <c r="H50" i="27"/>
  <c r="E94" i="27"/>
  <c r="H51" i="27"/>
  <c r="H42" i="27"/>
  <c r="H31" i="27"/>
  <c r="D9" i="19"/>
  <c r="G11" i="22"/>
  <c r="G21" i="22" s="1"/>
  <c r="H47" i="27"/>
  <c r="G8" i="19"/>
  <c r="G56" i="19" s="1"/>
  <c r="H8" i="19"/>
  <c r="F11" i="22"/>
  <c r="F21" i="22" s="1"/>
  <c r="H11" i="22"/>
  <c r="H21" i="22" s="1"/>
  <c r="E59" i="27"/>
  <c r="E90" i="27" s="1"/>
  <c r="D14" i="21"/>
  <c r="D13" i="21" s="1"/>
  <c r="H17" i="20"/>
  <c r="G17" i="20"/>
  <c r="F17" i="20"/>
  <c r="E44" i="27" s="1"/>
  <c r="E107" i="27" s="1"/>
  <c r="D35" i="19"/>
  <c r="D26" i="19"/>
  <c r="G94" i="27" l="1"/>
  <c r="H94" i="27" s="1"/>
  <c r="G46" i="27"/>
  <c r="H56" i="19"/>
  <c r="H90" i="27"/>
  <c r="E57" i="27"/>
  <c r="O34" i="19"/>
  <c r="O25" i="19" s="1"/>
  <c r="P34" i="19"/>
  <c r="N9" i="19"/>
  <c r="H20" i="27"/>
  <c r="H19" i="27" s="1"/>
  <c r="H59" i="27"/>
  <c r="H57" i="27" s="1"/>
  <c r="H30" i="27"/>
  <c r="H52" i="27"/>
  <c r="H46" i="27" s="1"/>
  <c r="G27" i="27"/>
  <c r="F27" i="27"/>
  <c r="E12" i="21"/>
  <c r="E21" i="21" s="1"/>
  <c r="E39" i="27"/>
  <c r="E104" i="27" s="1"/>
  <c r="H104" i="27" s="1"/>
  <c r="H35" i="27"/>
  <c r="F8" i="19"/>
  <c r="F56" i="19" s="1"/>
  <c r="F44" i="27"/>
  <c r="F107" i="27" s="1"/>
  <c r="H22" i="20"/>
  <c r="G44" i="27"/>
  <c r="G107" i="27" s="1"/>
  <c r="E19" i="27"/>
  <c r="F19" i="27"/>
  <c r="G19" i="27"/>
  <c r="E41" i="27"/>
  <c r="F22" i="20"/>
  <c r="R51" i="27" l="1"/>
  <c r="R94" i="27" s="1"/>
  <c r="P25" i="19"/>
  <c r="H107" i="27"/>
  <c r="Q51" i="27"/>
  <c r="Q94" i="27" s="1"/>
  <c r="R50" i="27"/>
  <c r="R93" i="27" s="1"/>
  <c r="N8" i="19"/>
  <c r="N56" i="19" s="1"/>
  <c r="P47" i="27"/>
  <c r="P46" i="27" s="1"/>
  <c r="H39" i="27"/>
  <c r="H37" i="27" s="1"/>
  <c r="E37" i="27"/>
  <c r="O9" i="19"/>
  <c r="H44" i="27"/>
  <c r="H41" i="27" s="1"/>
  <c r="P9" i="19"/>
  <c r="R47" i="27" s="1"/>
  <c r="H87" i="27"/>
  <c r="H12" i="27"/>
  <c r="E27" i="27"/>
  <c r="G11" i="27"/>
  <c r="G75" i="27" s="1"/>
  <c r="F41" i="27"/>
  <c r="F11" i="27"/>
  <c r="F75" i="27" s="1"/>
  <c r="G41" i="27"/>
  <c r="E11" i="27"/>
  <c r="E75" i="27" s="1"/>
  <c r="H119" i="27" l="1"/>
  <c r="R46" i="27"/>
  <c r="P87" i="27"/>
  <c r="O8" i="19"/>
  <c r="O56" i="19" s="1"/>
  <c r="Q47" i="27"/>
  <c r="R87" i="27"/>
  <c r="P8" i="19"/>
  <c r="P56" i="19" s="1"/>
  <c r="P27" i="27"/>
  <c r="P75" i="27" s="1"/>
  <c r="F119" i="27"/>
  <c r="G119" i="27"/>
  <c r="H11" i="27"/>
  <c r="H75" i="27" s="1"/>
  <c r="H27" i="27"/>
  <c r="E119" i="27"/>
  <c r="Q46" i="27" l="1"/>
  <c r="Q87" i="27"/>
  <c r="Q119" i="27" s="1"/>
  <c r="P119" i="27"/>
  <c r="R119" i="27"/>
  <c r="R27" i="27"/>
  <c r="R75" i="27" s="1"/>
  <c r="Q27" i="27"/>
  <c r="Q75" i="27" l="1"/>
  <c r="D11" i="22"/>
  <c r="D21" i="22" s="1"/>
  <c r="D17" i="20" l="1"/>
  <c r="D34" i="19"/>
  <c r="D25" i="19" s="1"/>
  <c r="D8" i="19"/>
  <c r="D56" i="19" l="1"/>
  <c r="D22" i="20"/>
  <c r="D12" i="21"/>
  <c r="F8" i="21" l="1"/>
  <c r="F21" i="21" s="1"/>
  <c r="D10" i="21"/>
  <c r="D8" i="21" s="1"/>
  <c r="D21" i="21" s="1"/>
  <c r="G8" i="21"/>
  <c r="G21" i="21" s="1"/>
  <c r="I8" i="21"/>
  <c r="I21" i="21" s="1"/>
  <c r="J8" i="21"/>
  <c r="J21" i="21" s="1"/>
  <c r="H10" i="21"/>
  <c r="H8" i="21" s="1"/>
  <c r="H21" i="21" s="1"/>
  <c r="K8" i="21"/>
  <c r="K21" i="21" s="1"/>
</calcChain>
</file>

<file path=xl/sharedStrings.xml><?xml version="1.0" encoding="utf-8"?>
<sst xmlns="http://schemas.openxmlformats.org/spreadsheetml/2006/main" count="880" uniqueCount="509">
  <si>
    <t>PRINCIPADO DE ASTURIAS</t>
  </si>
  <si>
    <t>FONDOS PLAN DE RECUPERACIÓN, TRANSFORMACIÓN Y RESILIENCIA (M€)</t>
  </si>
  <si>
    <r>
      <t xml:space="preserve">ASIGNADOS </t>
    </r>
    <r>
      <rPr>
        <b/>
        <sz val="8"/>
        <color theme="1"/>
        <rFont val="Calibri"/>
        <family val="2"/>
        <scheme val="minor"/>
      </rPr>
      <t>(1)</t>
    </r>
  </si>
  <si>
    <r>
      <t>COBRADOS</t>
    </r>
    <r>
      <rPr>
        <b/>
        <sz val="8"/>
        <color theme="1"/>
        <rFont val="Calibri"/>
        <family val="2"/>
        <scheme val="minor"/>
      </rPr>
      <t xml:space="preserve"> (2)</t>
    </r>
  </si>
  <si>
    <r>
      <t>EN EJECUCIÓN</t>
    </r>
    <r>
      <rPr>
        <b/>
        <sz val="8"/>
        <color theme="1"/>
        <rFont val="Calibri"/>
        <family val="2"/>
        <scheme val="minor"/>
      </rPr>
      <t xml:space="preserve"> (3)</t>
    </r>
  </si>
  <si>
    <t>2020-23</t>
  </si>
  <si>
    <t>Convocatorias / licitaciones</t>
  </si>
  <si>
    <t>Concesiones/ Adjudicaciones</t>
  </si>
  <si>
    <t>Compromisos de pago</t>
  </si>
  <si>
    <t>Componente 5 ………………………………………………………………..</t>
  </si>
  <si>
    <t>Componente 11 ………………………………………………………………..</t>
  </si>
  <si>
    <t>Componente 2 ………………………………………………………………..</t>
  </si>
  <si>
    <t>Componente 1 …………………………………………………………………</t>
  </si>
  <si>
    <t>Componente 7 ………………………………………………………………..</t>
  </si>
  <si>
    <t>Componente 8 ………………………………………………………………..</t>
  </si>
  <si>
    <t>Componente 10 ………………………………………………………………..</t>
  </si>
  <si>
    <t>Componente 19 ……………………………………………………………</t>
  </si>
  <si>
    <t>Componente 20 ……………………………………………………………..</t>
  </si>
  <si>
    <t>Componente 23 ……………………………………………………………..</t>
  </si>
  <si>
    <t>Cª Educación</t>
  </si>
  <si>
    <t>Componente 21 ……………………………………………………………..</t>
  </si>
  <si>
    <t>Cª Salud</t>
  </si>
  <si>
    <t>Componente 18 …………………………………………………………….</t>
  </si>
  <si>
    <t>Cª Derechos sociales y Bienestar</t>
  </si>
  <si>
    <t>Componente 4 …………………………………………………………………..</t>
  </si>
  <si>
    <t>Componente 6 …………………………………………………………………..</t>
  </si>
  <si>
    <t>TOTAL CONSEJERÍAS PRINCIPADO ASTURIAS</t>
  </si>
  <si>
    <t>(1) Fondos que corresponden al Principado de Asturias conforme a los acuerdos de distribución aprobados por la Conferencia Sectorial competente o por subvenciones directas ya concedidas por parte de la Administración del Estado.</t>
  </si>
  <si>
    <t>(2) Fondos ya cobrados por la Tesorería General del Principado de Asturias y disponibles para su ejecución</t>
  </si>
  <si>
    <t xml:space="preserve"> -------------------------------------------------------------------------------------------- RESUMEN POR COMPONENTES -----------------------------------------------------------------------------------------------</t>
  </si>
  <si>
    <t>Componente 3 ………………………………………………………………..</t>
  </si>
  <si>
    <t>Componente 4 ………………………………………………………………..</t>
  </si>
  <si>
    <t>Componente 6 ………………………………………………………………..</t>
  </si>
  <si>
    <t>Componente 9 ………………………………………………………………..</t>
  </si>
  <si>
    <t>Componente 12 ………………………………………………………………..</t>
  </si>
  <si>
    <t>Componente 13 ………………………………………………………………..</t>
  </si>
  <si>
    <t>Componente 14 ………………………………………………………………..</t>
  </si>
  <si>
    <t>Componente 15 ………………………………………………………………..</t>
  </si>
  <si>
    <t>Componente 16 ………………………………………………………………..</t>
  </si>
  <si>
    <t>Componente 17 ………………………………………………………………..</t>
  </si>
  <si>
    <t>Componente 18 ………………………………………………………………..</t>
  </si>
  <si>
    <t>Componente 19 ………………………………………………………………..</t>
  </si>
  <si>
    <t>Componente 20 ………………………………………………………………..</t>
  </si>
  <si>
    <t>Componente 21 ………………………………………………………………..</t>
  </si>
  <si>
    <t>Componente 22 ………………………………………………………………..</t>
  </si>
  <si>
    <t>Componente 23 ………………………………………………………………..</t>
  </si>
  <si>
    <t>Componente 24 ………………………………………………………………..</t>
  </si>
  <si>
    <t>Componente 25 ………………………………………………………………..</t>
  </si>
  <si>
    <t>Componente 26 ………………………………………………………………..</t>
  </si>
  <si>
    <t>Componente 27 ………………………………………………………………..</t>
  </si>
  <si>
    <t>Componente 28 ………………………………………………………………..</t>
  </si>
  <si>
    <t>Componente 29 ………………………………………………………………..</t>
  </si>
  <si>
    <t>Componente 30 ………………………………………………………………..</t>
  </si>
  <si>
    <t>Política Palanca / Componente / Línea de inversión</t>
  </si>
  <si>
    <t xml:space="preserve">FONDOS MRR -  PRINCIPADO DE ASTURIAS </t>
  </si>
  <si>
    <r>
      <t xml:space="preserve">ASIGNADOS </t>
    </r>
    <r>
      <rPr>
        <b/>
        <sz val="9"/>
        <color theme="1"/>
        <rFont val="Calibri"/>
        <family val="2"/>
        <scheme val="minor"/>
      </rPr>
      <t>(1)</t>
    </r>
  </si>
  <si>
    <r>
      <t xml:space="preserve">COBRADOS </t>
    </r>
    <r>
      <rPr>
        <b/>
        <sz val="8"/>
        <color theme="1"/>
        <rFont val="Calibri"/>
        <family val="2"/>
        <scheme val="minor"/>
      </rPr>
      <t>(2)</t>
    </r>
  </si>
  <si>
    <t>Total</t>
  </si>
  <si>
    <t>Palanca 2</t>
  </si>
  <si>
    <t>Infraestructuras y ecosistemas resilientes ……………………………………………………………………………………………………………………</t>
  </si>
  <si>
    <t>Componente 5</t>
  </si>
  <si>
    <t>Preservación del espacio litoral y los recursos hídricos</t>
  </si>
  <si>
    <t>* Actuaciones de depuración, saneamiento, eficiencia, ahorro, reutilización y seguidad de infraestructuras (DESEAR): Actuaciones para la mejora de la eficiencia y reducción de pérdidas en redes de pequeños y medianos municipios</t>
  </si>
  <si>
    <t xml:space="preserve"> Palanca 5</t>
  </si>
  <si>
    <t>Componente 12</t>
  </si>
  <si>
    <t>Política industrial España 2030 (digitalización, modernización, sostenibilidad, economía circular)</t>
  </si>
  <si>
    <t>* Plan de apoyo a la implementación de la normativa de residuos y al fomento de la economía circular</t>
  </si>
  <si>
    <t>Convocatoria de subvenciones / CCAA, municipios y entidades públicas y privadas gestoras de residuos</t>
  </si>
  <si>
    <t xml:space="preserve">            - Inversiones en plantas de recogida separada y de triaje de residuos (COGERSA)</t>
  </si>
  <si>
    <t>TOTAL FONDOS ………………………………………………………………………………………………………………………………………………………………………………..</t>
  </si>
  <si>
    <t xml:space="preserve">    En este apartado se sombrean en naranja las actuaciones no iniciadas, en verde las ya iniciadas y en ejecución, y en rojo las ya finalizadas.</t>
  </si>
  <si>
    <t>Órgano competente
Tipo de gestión / Beneficiarios</t>
  </si>
  <si>
    <t>Palanca 4</t>
  </si>
  <si>
    <t>Una Administración para el siglo XXI ………………………………………………………………………………………………………………………………………</t>
  </si>
  <si>
    <t>Componente 11</t>
  </si>
  <si>
    <t>Modernización de las AAPP (digitalización, ciberseguridad, transición energética y modernización)</t>
  </si>
  <si>
    <t xml:space="preserve">Ejecución directa </t>
  </si>
  <si>
    <t>Palanca 1</t>
  </si>
  <si>
    <t>Agenda urbana y rural y lucha contra la despoblación ………………………………………………………………………………………………………..</t>
  </si>
  <si>
    <t>Componente 2</t>
  </si>
  <si>
    <t xml:space="preserve"> Plan rehabilitación de vivienda y regeneración urbana</t>
  </si>
  <si>
    <t xml:space="preserve">Dirección General de Asuntos Europeos (Oficina de proyectos europeos) </t>
  </si>
  <si>
    <t>* Programa de impulso a la rehabilitación de edificios públicos (PIREP)</t>
  </si>
  <si>
    <t>Ejecución directa</t>
  </si>
  <si>
    <t>Agenda urbana y rural y lucha contra la despoblación ………………………………………………………………………………………………………………………………………</t>
  </si>
  <si>
    <t>Componente 1</t>
  </si>
  <si>
    <t>Plan choque movilidad sostenible, segura y conectada en entornos urbanos y metropolitanos</t>
  </si>
  <si>
    <t>Dirección General de Energía, Minería y Reactivación</t>
  </si>
  <si>
    <t>* Programa de incentivos a la movilidad eficiente y sostenible (Programa MOVES II)</t>
  </si>
  <si>
    <t>Convocatoria de subvenciones  / Particulares, empresas y AAPP (vehículos eléctricos)</t>
  </si>
  <si>
    <t>Reserva para gastos indirectos y ejecución propia</t>
  </si>
  <si>
    <t>* Programa de incentivos a la instalación de puntos de recarga, a la adquisición de  vehículos eléctricos y de pila de combustible y a la innovación en electromovilidad, recarga e hidrógeno verde (MOVES III)</t>
  </si>
  <si>
    <t>Palanca 3</t>
  </si>
  <si>
    <t>Transición energética justa e inclusiva ………………………………………………………………………………………………………………………………………</t>
  </si>
  <si>
    <t>Componente 7</t>
  </si>
  <si>
    <t>Despliegue e integración de energías renovables</t>
  </si>
  <si>
    <t>* Desarrollo de energías renovables innovadoras, integradas en la edificación y en los procesos productivos:</t>
  </si>
  <si>
    <t>* Desarrollo de instalaciones de energías renovables térmicas</t>
  </si>
  <si>
    <t>Convocatoria de subvenciones</t>
  </si>
  <si>
    <t>Componente 8</t>
  </si>
  <si>
    <t>Infraestructuras eléctricas, promoción de redes inteligentes y despliegue de la flexibilidad y el almacenamiento</t>
  </si>
  <si>
    <t>* Despliegue del almacenamiento energético:</t>
  </si>
  <si>
    <t>Componente 10</t>
  </si>
  <si>
    <t>Estrategia de transición justa</t>
  </si>
  <si>
    <t>* Plan de restauración ambiental de zonas afectadas por la transición energética</t>
  </si>
  <si>
    <t>Palanca 7</t>
  </si>
  <si>
    <t>Educación y conocimiento, formación continua y desarrollo de capacidades ……………………………………………………….</t>
  </si>
  <si>
    <t>Componente 19</t>
  </si>
  <si>
    <t>Plan nacional de capacidades digitales</t>
  </si>
  <si>
    <t xml:space="preserve">* Competencias digitales para el empleo: mejora de las capacidades digitales para desempleados, impulso del emprendimiento, del desarrollo rural y reducción de la brecha de género </t>
  </si>
  <si>
    <t>Convocatoria de subvenciones / mujeres desempleadas que reúnan los requisitos</t>
  </si>
  <si>
    <t>Componente 20</t>
  </si>
  <si>
    <t>Plan estratégico de impulso de la Formación Profesional</t>
  </si>
  <si>
    <t>Convocatoria de subvenciones y ejecución directa</t>
  </si>
  <si>
    <t xml:space="preserve"> Palanca 8</t>
  </si>
  <si>
    <t>Nueva economía de los cuidados y políticas de empleo…………………………………………………………………………………………………………………………………..……</t>
  </si>
  <si>
    <t>Componente 23</t>
  </si>
  <si>
    <t>Nuevas políticas públicas para un mercado de trabajo dinámico, resiliente e inclusivo</t>
  </si>
  <si>
    <t>* Empleo Joven:</t>
  </si>
  <si>
    <t>Convocatoria de subvenciones / desempleadas menores de 30 años que reúnan los requisitos</t>
  </si>
  <si>
    <t xml:space="preserve">           - Primera experiencia profesional en las AAPP</t>
  </si>
  <si>
    <t xml:space="preserve">     - Convocatoria de subvenciones</t>
  </si>
  <si>
    <t xml:space="preserve">           - Programa Investigo</t>
  </si>
  <si>
    <t>* Empleo mujer y transversalidad de género en las políticas públicas de apoyo a la activación para el empleo:</t>
  </si>
  <si>
    <t>Ejecución directa y Convocatoria de subvenciones / mujeres desempleadas que reúnan los requisitos</t>
  </si>
  <si>
    <t xml:space="preserve">         - Apoyo a mujeres en el ámbito rural y urbano</t>
  </si>
  <si>
    <t xml:space="preserve">        - Programas de formación e inserción para mujeres víctimas de violencia de género o de trata y explotación sexual con compromiso de contratación</t>
  </si>
  <si>
    <t xml:space="preserve">     - Ejecución directa</t>
  </si>
  <si>
    <t>Ejecución directa y Convocatoria de subvenciones / personas físicas que reúnan los requisitos</t>
  </si>
  <si>
    <t>* Proyectos territoriales para el reequlibrio y la equidad:</t>
  </si>
  <si>
    <t>Ejecución directa y Convocatoria de subvenciones / colectivos vulnerables, emprendedores y nuevas empresas</t>
  </si>
  <si>
    <t xml:space="preserve">           - Colectivos especialmente vulnerables</t>
  </si>
  <si>
    <t xml:space="preserve">           - Emprendimiento y nueva empresa</t>
  </si>
  <si>
    <t>* Gobernanza e impulso a las políticas de apoyo a la activación para el empleo</t>
  </si>
  <si>
    <t>CONSEJERÍA DE EDUCACIÓN</t>
  </si>
  <si>
    <t xml:space="preserve"> Plan nacional de capacidades digitales</t>
  </si>
  <si>
    <t>* Transformación digital de la educación - dispositivos móviles</t>
  </si>
  <si>
    <t>* Transformación digital de la educación - aulas digitales y sistemas digitales intercativos (SDI)</t>
  </si>
  <si>
    <t>* Transformación digital de la educación - capacitación técnica del profesorado para los dispositivos digitales</t>
  </si>
  <si>
    <t>* Transformación digital de la educación - formación en competencias digitales</t>
  </si>
  <si>
    <t>* Reskilling y upskilling de la población activa - cualificaciones profesionales (acreditación competencias)</t>
  </si>
  <si>
    <t>* Transformación Digital de la Formación Profesional - formación en digitalización aplicada</t>
  </si>
  <si>
    <t>* Transformación Digital de la Formación Profesional - aulas tecnológicas</t>
  </si>
  <si>
    <t>* Transformación Digital de la Formación Profesional -redimensionamiento de la oferta de FP</t>
  </si>
  <si>
    <t>* Innovación e internacionalización de la Formación Profesional - aulas de emprendimiento</t>
  </si>
  <si>
    <t>* Innovación e internacionalización de la Formación Profesional - cilcos formativos bilingües</t>
  </si>
  <si>
    <t>Componente 21</t>
  </si>
  <si>
    <t>Modernización y digitalización del stma educativo, incluida la educación temprana de 0-3 años</t>
  </si>
  <si>
    <t>* Plazas educación infantil</t>
  </si>
  <si>
    <t>Convenios y convocatorias de ayudas para entidades locales</t>
  </si>
  <si>
    <t>* PROA +</t>
  </si>
  <si>
    <t>Ejecución directa y convocatoria subvenciones/centros titularidad pública</t>
  </si>
  <si>
    <t>Convocatoria de subvenciones/centros concertados</t>
  </si>
  <si>
    <t>* Unidades de acompañamiento</t>
  </si>
  <si>
    <t>CONSEJERÍA DE SALUD</t>
  </si>
  <si>
    <t>Palanca 6</t>
  </si>
  <si>
    <t>Pacto por la ciencia y la innovación y refuerzo del Sistema Nacional de Salud ……………………………………………………………..</t>
  </si>
  <si>
    <t>Componente 18</t>
  </si>
  <si>
    <t>Renovación y ampliación de las capacidades del Sistema Nacional de Salud</t>
  </si>
  <si>
    <t>* Campaña de prevención del cáncer</t>
  </si>
  <si>
    <t>* Red de vigilancia en salud pública</t>
  </si>
  <si>
    <t>CONSEJERÍA DE DERECHOS SOCIALES Y BIENESTAR</t>
  </si>
  <si>
    <t xml:space="preserve">Dirección General de Vivienda </t>
  </si>
  <si>
    <t xml:space="preserve">* Programa de rehabilitación para la recuperación económica y social en entornos residenciales </t>
  </si>
  <si>
    <t>* Programa de construcción de viviendas en alquiler social en edificios energéticamente eficientes</t>
  </si>
  <si>
    <t>* Programa de rehabilitación energética de edificios (PREE)</t>
  </si>
  <si>
    <t>* Programa de regeneración y reto demográfico (PREE 5000)</t>
  </si>
  <si>
    <t>Convocatoria de subvenciones / Personas físicas, jurídicas, entidades locales y comunidades de propietarios</t>
  </si>
  <si>
    <t>Nueva economía de los cuidados y políticas de empleo …………………………………………………………………………………………………….</t>
  </si>
  <si>
    <t>Componente 22</t>
  </si>
  <si>
    <t>Plan de choque economía de cuidados y refuerzo políticas igualdad e inclusión</t>
  </si>
  <si>
    <t>* Plan de apoyos y cuidados de larga duración: proyecto DRIADE</t>
  </si>
  <si>
    <t>Ejecución directa, convenios con entidades locales y convocatorias de subvenciones / propietarios residencias privadas</t>
  </si>
  <si>
    <t>* Plan de apoyos y cuidados de larga duración: proyecto LLAR</t>
  </si>
  <si>
    <t>* Plan de Modernización de los Servicios Sociales: proyecto ARAMO</t>
  </si>
  <si>
    <t>Ejecución directa y convocatorias de subvenciones / personas usuarias de la red de centros residenciales y de día</t>
  </si>
  <si>
    <t>* Plan de Modernización de los Servicios Sociales: proyecto TEXU</t>
  </si>
  <si>
    <t>* Plan de Modernización de los Servicios Sociales: proyecto ESPUMERU</t>
  </si>
  <si>
    <t>* Plan España País Accesible -Proyecto SUEVE (acesibilidad a servicios sociales comunitarios)</t>
  </si>
  <si>
    <t>* Plan España País Accesible - Accesibilidad personas mayores, con discapacidad o dependencia</t>
  </si>
  <si>
    <t>Ejecución directa y convocatorias de subvenciones / personas mayores, con discapacidad o dependencia</t>
  </si>
  <si>
    <t xml:space="preserve"> Nuevas políticas públicas para un mercado de trabajo dinámico, resiliente e inclusivo</t>
  </si>
  <si>
    <t>Dirección General de Gestión de Derechos Sociales</t>
  </si>
  <si>
    <t>* Proyectos piloto innovadores para la inclusión social y su evaluación: proyecto CONECT-AS</t>
  </si>
  <si>
    <t>Ejecución directa (encargo medio propio) y convenios con entidades locales</t>
  </si>
  <si>
    <t>Viceconsejería de Infraestructuras, Movilidad y Territorio</t>
  </si>
  <si>
    <t>* Transformación de la movilidad en entornos metropolitanos en municipios de más de 50.000 habitantes</t>
  </si>
  <si>
    <t>Ejecución directa, convocatorias de subvenciones y convenios con entidades locales</t>
  </si>
  <si>
    <t>* Transformación de flotas privadas de transporte de viajeros y mercancías</t>
  </si>
  <si>
    <t>Componente 3</t>
  </si>
  <si>
    <t>Transformación y digitalización de la cadena logística del sistema agroalimentario y pesquero</t>
  </si>
  <si>
    <t>D.G. Ganadería y Sanidad animal / D.G. Desarrollo Rural y Agroalimentación</t>
  </si>
  <si>
    <t>* Inversiones de bioseguridad en sanidad animal y vegetal</t>
  </si>
  <si>
    <t>Convocatorias de subvenciones / viveros y centros de limpieza y desinfección</t>
  </si>
  <si>
    <t>* Inversiones en agricultura de precisión, eficiencia energética y economía circular</t>
  </si>
  <si>
    <t>Convocatoria de subvenciones / explotaciones agrícolas y ganaderas</t>
  </si>
  <si>
    <t>Infraestructuras y ecosistemas resilientes …………………………………………………………………………………………………………..</t>
  </si>
  <si>
    <t>Componente 4</t>
  </si>
  <si>
    <t xml:space="preserve"> Conservación y restauración de ecosistemas y su biodiversidad</t>
  </si>
  <si>
    <t>* Parques nacionales - ejecución directa</t>
  </si>
  <si>
    <t>* Parques nacionales- áreas de influencia</t>
  </si>
  <si>
    <t>Convocatorias de subvenciones / Personas físicas, empresas y  entidades locales</t>
  </si>
  <si>
    <t>* Reserva biosfera</t>
  </si>
  <si>
    <t>Componente 6</t>
  </si>
  <si>
    <t>Movilidad sostenible, segura y conectada</t>
  </si>
  <si>
    <t>*  Digitalización en ámbitos competenciales de las CCAA</t>
  </si>
  <si>
    <t>Palanca 5</t>
  </si>
  <si>
    <t>Modernización industria, recuperación turismo e impulso emprendedores</t>
  </si>
  <si>
    <t>Componente 14</t>
  </si>
  <si>
    <t>Plan de modernización y competitividad del sector turístico</t>
  </si>
  <si>
    <t xml:space="preserve">Convenios con ayuntamientos y ejecución directa </t>
  </si>
  <si>
    <t>* Proyectos de eficiencia energética y economía circular</t>
  </si>
  <si>
    <t>* Planes de sostenibilidad turística en destino - Destinos Xacobeo 2021</t>
  </si>
  <si>
    <t>Palanca 9</t>
  </si>
  <si>
    <t>Impulso de la industria de la cultura y el deporte ………………………………………………………………………………………………..</t>
  </si>
  <si>
    <t>Componente 24</t>
  </si>
  <si>
    <t xml:space="preserve"> Revalorización de la industria cultural</t>
  </si>
  <si>
    <t>* Ayudas para ampliar y diversificar la oferta cultural en áreas no urbanas</t>
  </si>
  <si>
    <t>* Medidas de conservación, restauración y puesta en valor del patrimonio cultural español</t>
  </si>
  <si>
    <t>* Dotación de bibliotecas</t>
  </si>
  <si>
    <t>* Digitalización del inventario del patrimonio de la iglesia católica</t>
  </si>
  <si>
    <t>* Digitalización de fondos documentales de titularidad estatal y gestión autonómica</t>
  </si>
  <si>
    <t>Componente 25</t>
  </si>
  <si>
    <t xml:space="preserve"> "Spain audiovisual Hub"</t>
  </si>
  <si>
    <t>* "Spain audiovisual Hub" - Ayudas a salas de cine</t>
  </si>
  <si>
    <t>Convocatoria de subvenciones / Salas de cine</t>
  </si>
  <si>
    <t>Componente 26</t>
  </si>
  <si>
    <t>Fomento del sector del deporte</t>
  </si>
  <si>
    <t>* Modernización de las instalaciones deportivas. Plan Energía Deporte 2.0</t>
  </si>
  <si>
    <t>Componente 15</t>
  </si>
  <si>
    <t>Conectividad digital, impulso  de la ciberseguridad y despliegue del 5G</t>
  </si>
  <si>
    <t>Dirección General de Innovación, Investigación y Transformación Digital</t>
  </si>
  <si>
    <t>* Acciones de refuerzo de conectividad en centros públicos de referencia</t>
  </si>
  <si>
    <t>* Acciones de refuerzo de la conectividad en polígonos industriales y centros logísticos</t>
  </si>
  <si>
    <t>Convocatorias de subvenciones a operadores</t>
  </si>
  <si>
    <t>* Programa de emisión de bonos digitales para colectivos vulnerables</t>
  </si>
  <si>
    <t>* Mejora de las infraestructuras de telecomunicaciones en edificios</t>
  </si>
  <si>
    <t>Pacto por la ciencia y la innovación y refuerzo del Sistema Nacional de Salud …………………………………………………….</t>
  </si>
  <si>
    <t>Componente 17</t>
  </si>
  <si>
    <t>Reforma institucional y fortalecimiento capacidades stma nacional de ciencia, tecnologia e innovación</t>
  </si>
  <si>
    <t>* Planes Complementarios de I+D+I (Energía e Hidrógeno renovable)</t>
  </si>
  <si>
    <t>Educación y conocimiento, formación continua y desarrollo de capacidades</t>
  </si>
  <si>
    <t>* Competencias digitales transversales</t>
  </si>
  <si>
    <t>Palanca 8</t>
  </si>
  <si>
    <t>Nueva economía de los cuidados y políticas de empleo ……………………………………………………………………………………………</t>
  </si>
  <si>
    <t>Dirección General de Igualdad</t>
  </si>
  <si>
    <t>* Plan "España te protege" contra la violencia machista</t>
  </si>
  <si>
    <t>* Planes Complementarios de I+D+I (Biodiversidad)</t>
  </si>
  <si>
    <t>* Apoyo a aceleradoras culturales</t>
  </si>
  <si>
    <t xml:space="preserve">            - Ayudas a entidades locales para la recogida de biorresiduos destinados a instalaciones de tratamiento biológico</t>
  </si>
  <si>
    <t xml:space="preserve">      - Convocatoria de subvenciones (municipios)</t>
  </si>
  <si>
    <t>Componente 13</t>
  </si>
  <si>
    <t>Impulso a la pyme</t>
  </si>
  <si>
    <t>Convocatoria de subvenciones /pymes del sector del comercio</t>
  </si>
  <si>
    <t>Convocatorias de subvenciones / empresas de transporte de viajeros y mercancías</t>
  </si>
  <si>
    <t>* Plan de digitalización del sector del deporte</t>
  </si>
  <si>
    <t>* Planes Complementarios de I+D+I (Agroalimentación)</t>
  </si>
  <si>
    <t>Infraestructuras y ecosistemas resilientes ……………………………………………………………………………………………………….</t>
  </si>
  <si>
    <t>* Restauración de ecosistemas e infraestr. verde - Recuperación de suelos y zonas afectadas por la minería</t>
  </si>
  <si>
    <t>Ejecución directa y encargos a medios propios</t>
  </si>
  <si>
    <t>* Transformación de la Administración de Justicia para la Ejecución del PRTR - "Justicia 2030"</t>
  </si>
  <si>
    <t>* Apoyo al Comercio - Programa de modernización del Comercio: Fondo tecnológico</t>
  </si>
  <si>
    <t xml:space="preserve">       - Acciones para favorecer la transversalidad de género en todas las políticas activas de empleo</t>
  </si>
  <si>
    <t xml:space="preserve">           - Orientación y Emprendimiento: actividades de la red de centros.</t>
  </si>
  <si>
    <t xml:space="preserve">           - Orientación y Emprendimiento: constitución de centros.</t>
  </si>
  <si>
    <t>* Formación continuada de profesionales</t>
  </si>
  <si>
    <t>* Plan de inversión en equipos de alta tecnología (INVEAT)</t>
  </si>
  <si>
    <t>* Restauración de ecosistemas e infraestr. verde (Recuperación suelos y zonas afectadas por la minería)</t>
  </si>
  <si>
    <t>* Transición digital en el sector del agua - PERTE ciclo del agua</t>
  </si>
  <si>
    <t>Ejecución propia y convocatoria de subvenciones</t>
  </si>
  <si>
    <t>* Plan de actuaciones de protección y adaptación al riesgo de inundación e integración ambiental en núcleos urbanos</t>
  </si>
  <si>
    <t xml:space="preserve">           - Impulso al Plan Nacional PAES: formación personal Sistema Nacional de Empleo</t>
  </si>
  <si>
    <t>FONDOS MRR -  PRINCIPADO DE ASTURIAS (M€)</t>
  </si>
  <si>
    <t xml:space="preserve"> ---------------------------------------------------------------------------------------------------- RESUMEN POR CONSEJERÍAS -----------------------------------------------------------------------------------------------</t>
  </si>
  <si>
    <t>Convocatoria de subvenciones  (Municipios de menos de 20.000 habitantes) / Ejecución propia</t>
  </si>
  <si>
    <t>* Promoción de la igualdad en el deporte</t>
  </si>
  <si>
    <t>Ejecución directa mediante encargos a medios propios</t>
  </si>
  <si>
    <t>Modernización y digitalización tejido industrial y pymes, recuperación turismo e impulso emprendedores …</t>
  </si>
  <si>
    <r>
      <t xml:space="preserve">FONDOS EN EJECUCIÓN (M€) </t>
    </r>
    <r>
      <rPr>
        <b/>
        <sz val="8"/>
        <color theme="1"/>
        <rFont val="Calibri"/>
        <family val="2"/>
        <scheme val="minor"/>
      </rPr>
      <t>(3)</t>
    </r>
  </si>
  <si>
    <t xml:space="preserve">    El total en ejecución puede superar los ingresos recibidos en aquellos casos en que existan otras fuentes de financiación adicionales para el subproyecto, bien sean recursos propios o ajenos.</t>
  </si>
  <si>
    <t>(3) Total de fondos para los cuales ya se ha iniciado alguna de las actuaciones administrativas necesarias para su ejecución, bien sea la convocatoria de ayudas/subvenciones o la licitación de contratos, la posterior adjudicación de la ayuda o contrato, y finalmente el compromiso de pago al beneficiario o contratista, una vez justificada la ayuda/subvención o cumplido el fin del contrato.</t>
  </si>
  <si>
    <t xml:space="preserve">            - Ayudas para la recogida de biorresiduos destinados a instalaciones de tratamiento biológico (COGERSA)</t>
  </si>
  <si>
    <t xml:space="preserve">            - Apoyo técnico administrativo ayudas economía circular</t>
  </si>
  <si>
    <t xml:space="preserve">      - Ejecución a través de COGERSA</t>
  </si>
  <si>
    <t xml:space="preserve">      - Ejecución propia (personal)</t>
  </si>
  <si>
    <t>* Transformación digital y modernización de las AAPP-Línea 6 (Atención Primaria)</t>
  </si>
  <si>
    <t>Convocatoria subvenciones / empresas privadas transporte por carretera de viajeros y mercancías</t>
  </si>
  <si>
    <t>* Modernización empresas privadas de transporte por carretera de viajeros y mercancías</t>
  </si>
  <si>
    <t>Convocatoria de subvenciones / entidades locales, entidades privadas y particulares</t>
  </si>
  <si>
    <t>Ejecución directa y convocatoria de ayudas</t>
  </si>
  <si>
    <t xml:space="preserve"> Palanca 7</t>
  </si>
  <si>
    <t>* Programa de competencias digitales para la infancia</t>
  </si>
  <si>
    <t xml:space="preserve">Plan nacional de capacidades digitales </t>
  </si>
  <si>
    <t>* Mantenimiento y rehabilitación del patrimonio histórico con uso turístico</t>
  </si>
  <si>
    <t>* Data Lake sanitario</t>
  </si>
  <si>
    <t>* Creación red de centros de excelencia de Formación Profesional</t>
  </si>
  <si>
    <t>Convocatoria ayudas: almacenamiento en autoconsumo de energías renovable / todos los sectores</t>
  </si>
  <si>
    <t>* Competencias digitales transversales - Red de centros de capacitación digital (FP)</t>
  </si>
  <si>
    <t>Convocatoria de subvenciones y ejecución directa / Personas físicas, empresas y  entidades locales</t>
  </si>
  <si>
    <t xml:space="preserve">            - Construcción de instalaciones específicas para el tratamiento de biorresiduos (COGERSA)</t>
  </si>
  <si>
    <t>* Plan de sostenibilidad turística en destino 2021</t>
  </si>
  <si>
    <t>* Plan de sostenibilidad turística en destino 2022</t>
  </si>
  <si>
    <t>(3) Fondos para los cuales ya se ha iniciado alguna de las actuaciones administrativas necesarias para su ejecución, bien sea la autorización de la convocatoria de ayudas o la licitación de contratos, la posterior adjudicación de la ayuda o contrato, y finalmente el compromiso de pago al beneficiario o contratista, una vez justificada la ayuda/subvención o cumplido el fin del contrato.</t>
  </si>
  <si>
    <t>* Modernizac. y gestión sostenible de las infraestructuras de las artes escénicas y musicales</t>
  </si>
  <si>
    <t xml:space="preserve">     - Convocatoria de subvenciones / Empresas del sector de la cultura</t>
  </si>
  <si>
    <t xml:space="preserve">     - Convocatoria de subvenciones / Asociaciones, entidades sin ánimo de lucro, empresas privadas, entidades públicas y entidades locales</t>
  </si>
  <si>
    <t xml:space="preserve">     - Convocatoria de subvenciones / particulares, asociaciones, entidades sin ánimo de lucro, profesionales y empresas privadas, entidades locales, fundaciones y organismos públicos</t>
  </si>
  <si>
    <t xml:space="preserve">     - Ejecución directa y convocatoria de subvenciones / entidades locales</t>
  </si>
  <si>
    <t>1 INGRESOS - FONDOS ASIGNADOS POR CONSEJERÍAS (%)</t>
  </si>
  <si>
    <t>2 INGRESOS - FONDOS ASIGNADOS VS COBRADOS POR CONSEJERÍAS (M€)</t>
  </si>
  <si>
    <t>3. GASTOS - FONDOS AUTORIZADOS POR CONSEJERÍAS (%)</t>
  </si>
  <si>
    <t>4. GASTOS - FONDOS DISPUESTOS POR CONSEJERÍAS (%)</t>
  </si>
  <si>
    <t>5. EVOLUCIÓN MENSUAL INGRESOS Y GASTOS (€)</t>
  </si>
  <si>
    <t>* Plan de sostenibilidad turística en destino 2023</t>
  </si>
  <si>
    <t>C05.I01.P02.S02</t>
  </si>
  <si>
    <t>C05.I02.P03.S07</t>
  </si>
  <si>
    <t>C05.I03.P01.S07</t>
  </si>
  <si>
    <t>C12.I03.P01.S03</t>
  </si>
  <si>
    <t>C11.I02.P01.S14</t>
  </si>
  <si>
    <t>C11.I03.P14.S05</t>
  </si>
  <si>
    <t>C02.I05.P01.S07</t>
  </si>
  <si>
    <t>C01.I02.P03.S16</t>
  </si>
  <si>
    <t>C07.I01.P01.S15</t>
  </si>
  <si>
    <t>C08.I01.P02.S01</t>
  </si>
  <si>
    <t>C10.I01.P01.S02</t>
  </si>
  <si>
    <t>C13.I04.P03.S05</t>
  </si>
  <si>
    <t>C19.I01.P03.S01</t>
  </si>
  <si>
    <t>C18.I04.P02.S01</t>
  </si>
  <si>
    <t>C23.I02.P01.S01</t>
  </si>
  <si>
    <t>C23.I04.P02.S10</t>
  </si>
  <si>
    <t>C23.I04.P01.S05</t>
  </si>
  <si>
    <t>C23.I05.P01.S12</t>
  </si>
  <si>
    <t>C23.I05.P02.S01</t>
  </si>
  <si>
    <t>C19.I02.P07.S16</t>
  </si>
  <si>
    <t>C19.I02.P08.S16</t>
  </si>
  <si>
    <t>C19.I02.P09.S16</t>
  </si>
  <si>
    <t>C19.I02.P10.S16</t>
  </si>
  <si>
    <t>C20.I01.P01.S02</t>
  </si>
  <si>
    <t>C20.I03.P02.S03</t>
  </si>
  <si>
    <t>C20.I03.P03.S03</t>
  </si>
  <si>
    <t>C21.I01.P01.S19</t>
  </si>
  <si>
    <t>C21.I02.P01.S15</t>
  </si>
  <si>
    <t>C21.I03.P01.S15</t>
  </si>
  <si>
    <t>C18.I01.P01.S09</t>
  </si>
  <si>
    <t>C18.I02.P03.S08</t>
  </si>
  <si>
    <t>C18.I03.P02.PROVI.S03</t>
  </si>
  <si>
    <t>Sin asignar</t>
  </si>
  <si>
    <t>C02.I01.P02.PROVI.S03</t>
  </si>
  <si>
    <t>C19.I03.P08.S08</t>
  </si>
  <si>
    <t>Pendiente de asignar</t>
  </si>
  <si>
    <t>C22.I02.P02.S13</t>
  </si>
  <si>
    <t>C23.I07.P01.S07</t>
  </si>
  <si>
    <t>C01.I01.P02.S05</t>
  </si>
  <si>
    <t>C01.I01.P03.S08</t>
  </si>
  <si>
    <t>C03.I03.P01.S11</t>
  </si>
  <si>
    <t>C03.I04.P01.S15</t>
  </si>
  <si>
    <t>C04.I02.P01.S03</t>
  </si>
  <si>
    <t>C04.I02.P01.S16.S08</t>
  </si>
  <si>
    <t>C04.I03.P01.S03</t>
  </si>
  <si>
    <t>C06.I04.P02.S13</t>
  </si>
  <si>
    <t>C06.I04.P03.S10</t>
  </si>
  <si>
    <t>C14.I01.P02.S02</t>
  </si>
  <si>
    <t>C14.I01.P06.S01</t>
  </si>
  <si>
    <t>C14.I04.P02.S05</t>
  </si>
  <si>
    <t>C14.I01.P02.S14.S01</t>
  </si>
  <si>
    <t>C14.I04.P03.S10</t>
  </si>
  <si>
    <t>C24.I01.P01.S11</t>
  </si>
  <si>
    <t>C24.I02.P01.S08</t>
  </si>
  <si>
    <t>C24.I02.P05.S04</t>
  </si>
  <si>
    <t>C24.I02.P02.S02</t>
  </si>
  <si>
    <t>C24.I02.P04.S03</t>
  </si>
  <si>
    <t>C24.I03.P08.S19</t>
  </si>
  <si>
    <t>C24.I03.P03.S15</t>
  </si>
  <si>
    <t>C26.I02.P02.S05</t>
  </si>
  <si>
    <t>C26.I01.P02.S10</t>
  </si>
  <si>
    <t>C26.I03.P01.S03</t>
  </si>
  <si>
    <t>C15.I02.P01.S01</t>
  </si>
  <si>
    <t>C15.I02.P01.S09</t>
  </si>
  <si>
    <t>C15.I03.P01.S05</t>
  </si>
  <si>
    <t>C15.I04.P01.S05</t>
  </si>
  <si>
    <t>C17.I01.P01.S05</t>
  </si>
  <si>
    <t>C17.I01.P02.S09</t>
  </si>
  <si>
    <t>C17.I01.P02.S07</t>
  </si>
  <si>
    <t>C22.I04.P01.S11</t>
  </si>
  <si>
    <t xml:space="preserve">* Restauración de ecosistemas  </t>
  </si>
  <si>
    <t>C04.I04.P02.S04</t>
  </si>
  <si>
    <t>C04.I04.P03.S11</t>
  </si>
  <si>
    <t>C04.I03.P02.S02</t>
  </si>
  <si>
    <t>* Nuevas competencias para la transformación digital, verde y productiva (detección necesidades formativas)</t>
  </si>
  <si>
    <t>C23.I02.P02.S01</t>
  </si>
  <si>
    <t>C20.I02.P01.S02</t>
  </si>
  <si>
    <t>C20.I02.P02.S02</t>
  </si>
  <si>
    <t>C20.I02.P03.S02</t>
  </si>
  <si>
    <t>C22.I01.P03.S15</t>
  </si>
  <si>
    <t>C25.I01.P02.S14</t>
  </si>
  <si>
    <t>* Gestión Forestal sostenible (Reto demográfico) - apoyo a la bioeconomía local</t>
  </si>
  <si>
    <t>C20.I01.P04.S02</t>
  </si>
  <si>
    <t>C23.I02.P03.S12</t>
  </si>
  <si>
    <t>Ejecución directa y convocatoria de ayudas a entidades locales</t>
  </si>
  <si>
    <t>Ejecución propia (Serida)</t>
  </si>
  <si>
    <t>Convenios de colaboración con CSIC y Universidad de Oviedo</t>
  </si>
  <si>
    <t>C19.I01.P05.PROV.S04</t>
  </si>
  <si>
    <t>*  Capacidades digitales para el reto demográfico</t>
  </si>
  <si>
    <t>C23.I03.P01.S07</t>
  </si>
  <si>
    <t>Convocatoria de subvenciones para venículos eléctricos e infraestructuras de recarga / Particulares, empresas y AAPP</t>
  </si>
  <si>
    <t>Convocatoria de subvenciones / Entidades locales</t>
  </si>
  <si>
    <t>C22.I03.P01.S05</t>
  </si>
  <si>
    <t>C22.I03.P01.PROVI S24</t>
  </si>
  <si>
    <t>Componente 16</t>
  </si>
  <si>
    <t>Estrategia nacional de inteligencia artifical</t>
  </si>
  <si>
    <t>C16.R01.P03.PROV.S22</t>
  </si>
  <si>
    <t>C14.I02.P02.PROV.S04</t>
  </si>
  <si>
    <t>C23.I01.P02.S04</t>
  </si>
  <si>
    <t>CONSEJERÍA DE PRESIDENCIA, RETO DEMOGRÁFICO, IGUALDAD Y TURISMO</t>
  </si>
  <si>
    <t>CONSEJERÍA DE HACIENDA Y FONDOS EUROPEOS</t>
  </si>
  <si>
    <t>CONSEJERÍA DE ORDENACIÓN DEL TERRITORIO, URBANISMO, VIVIENDA Y DERECHOS CIUDADANOS</t>
  </si>
  <si>
    <t>CONSEJERÍA DE CIENCIA, EMPRESAS, FORMACIÓN Y EMPLEO</t>
  </si>
  <si>
    <t>CONSEJERÍA DE TRANSICIÓN ECOLÓGICA, INDUSTRIA Y DESARROLLO ECONÓMICO</t>
  </si>
  <si>
    <t>CONSEJERÍA DE FOMENTO, COOPERACIÓN LOCAL Y PREVENCIÓN DE INCENDIOS</t>
  </si>
  <si>
    <t>CONSEJERÍA DE MEDIO RURAL Y POLÍTICA AGRARIA</t>
  </si>
  <si>
    <t>Cª Presidencia, Reto demográfico, Igualdad y Turismo</t>
  </si>
  <si>
    <t>Cª Hacienda y Fondos Europeos</t>
  </si>
  <si>
    <t>Cª Ordenación del territorio, Urbanismo, Vivienda y Derechos ciudadanos</t>
  </si>
  <si>
    <t>Cª Ciencia, Empresas, Formación y Empleo</t>
  </si>
  <si>
    <t xml:space="preserve">Cª Transición ecológica, Industria y Desarrollo económico </t>
  </si>
  <si>
    <t>Cª Fomento, Cooperación local y Prevención de incendios</t>
  </si>
  <si>
    <t>Componente 1 ……………………………………………………………..</t>
  </si>
  <si>
    <t>Componente 5 ……………………………………………………………..</t>
  </si>
  <si>
    <t>Componente 7 ……………………………………………………………..</t>
  </si>
  <si>
    <t>Componente 8 ………………………………………………………………</t>
  </si>
  <si>
    <t>Componente 10 ………………………………………………………………</t>
  </si>
  <si>
    <t>Componente 12 ………………………………………………………………</t>
  </si>
  <si>
    <t>Componente 19 ……………………………………………………………..</t>
  </si>
  <si>
    <t>Componente 22 ………………………………………………………….</t>
  </si>
  <si>
    <t>Componente 23 ………………………………………………………….</t>
  </si>
  <si>
    <t>Componente 13 ………………………………………………………………</t>
  </si>
  <si>
    <t>Dirección General de Estrategia Digital e Inteligencia Artificial</t>
  </si>
  <si>
    <t xml:space="preserve"> Viceconsejería de Turismo</t>
  </si>
  <si>
    <t>Viceconsejería de Justicia / D.G. Estrategia Digital e Inteligencia Artificial</t>
  </si>
  <si>
    <t>Servicio Público de Empleo del P. de Asturias / D.G. Empresas, Pymes y Emprendedores</t>
  </si>
  <si>
    <t>D.G. de Innovación, Investigación y Transformación Digital / D.G. de Universidad</t>
  </si>
  <si>
    <t>DG de Salud Pública y Atención a la Salud Mental / DG Planificación Sanitaria / SESPA</t>
  </si>
  <si>
    <t>Dirección General de Planificación Sanitaria</t>
  </si>
  <si>
    <t>Dirección General de Centros, Red 0-3 años y Enseñanzas Profesionales</t>
  </si>
  <si>
    <t>D.G. Centros, Red 0-3 años y Enseñanzas Profesionales / D.G. Infraestructuras y Tecnologías Educativas</t>
  </si>
  <si>
    <t>Dirección General de Energía y Minería</t>
  </si>
  <si>
    <t>Dirección General del Agua</t>
  </si>
  <si>
    <t>Dirección General de Calidad Ambiental</t>
  </si>
  <si>
    <t>Dirección General de Comercio</t>
  </si>
  <si>
    <t>Dirección General de Custodia del Territorio e Interior</t>
  </si>
  <si>
    <t>C02.I02.P02.S11</t>
  </si>
  <si>
    <t>C02.I03.P01.S15</t>
  </si>
  <si>
    <t>C02.I04.P01.S07</t>
  </si>
  <si>
    <t>C19.I01.P01.S02</t>
  </si>
  <si>
    <t>C20.I02.P04.S02</t>
  </si>
  <si>
    <t>C22.I01.P04.S19</t>
  </si>
  <si>
    <t>Componente 4 ……………………………………………………………..</t>
  </si>
  <si>
    <t>D.G. de la Planificación de Formación Profesional / Servicio Público de Empleo del Principado de Asturias</t>
  </si>
  <si>
    <t>Moderniz. y digitaliz. tejido industrial y pymes, recuperac. turismo e impulso emprendedores ………………….…</t>
  </si>
  <si>
    <t>Dirección General de Montes</t>
  </si>
  <si>
    <t>Cª Medio Rural</t>
  </si>
  <si>
    <t>C14.I01.P07.S10</t>
  </si>
  <si>
    <t>* Conservación de la biodiversidad terrestre</t>
  </si>
  <si>
    <t>* Otras actuaciones complementarias</t>
  </si>
  <si>
    <t>D.G. de Innovación y Cambio Social / D.G. Promoción autonomía personal y mayores / D.G. Infancia y familias</t>
  </si>
  <si>
    <t>Dirección General de Infancia y familias</t>
  </si>
  <si>
    <t>Convocatoria de ayudas autoconsumo de energías renovables, renovables térmicas / todos los sectores</t>
  </si>
  <si>
    <t>Servicio Público de Empleo del Principado de Asturias / D.G. de Innovación, Investigación y Transformación Digital</t>
  </si>
  <si>
    <t>Pendiente asignación</t>
  </si>
  <si>
    <t>* Transformación digital y modernización de las AAPP - entidades locales</t>
  </si>
  <si>
    <t>Ejecución directa a través del CAST (Consorcio asturiano de servicios tecnológicos)</t>
  </si>
  <si>
    <t>Subproyecto en fase de definición (ejecución DG Estrategia Digital e IA)</t>
  </si>
  <si>
    <t>* Programa RETECH - Spain Living Lab - Espacio de datos de turismo</t>
  </si>
  <si>
    <t>* Programa RETECH - Spain Living Lab - Inteligencia artificial</t>
  </si>
  <si>
    <t>* Programa RETECH - Servicios de Blockchain</t>
  </si>
  <si>
    <t>* Programa RETECH - Plan de digitalizac. e Inteligencia artificial del patrimonio prehistórico</t>
  </si>
  <si>
    <t>Subproyecto en fase de definición</t>
  </si>
  <si>
    <t>Componente 31</t>
  </si>
  <si>
    <t>REPowerEU</t>
  </si>
  <si>
    <t>Componente 31 ………………………………………………………………</t>
  </si>
  <si>
    <t>* Ampliacion programas autoconsumo y almacenamiento</t>
  </si>
  <si>
    <t>Componente 31 ………………………………………………………………..</t>
  </si>
  <si>
    <t>* Transformación digital y modernización de las AAPP (líneas 1-5)</t>
  </si>
  <si>
    <t>C23.I01.P03.S11</t>
  </si>
  <si>
    <t>Pendiente de asignación</t>
  </si>
  <si>
    <t>Dirección General de Universidad</t>
  </si>
  <si>
    <t>* Dearrollo de Microcredenciales Universitarias</t>
  </si>
  <si>
    <t>Ejecución a través de la Universidad de Oviedo</t>
  </si>
  <si>
    <t>*  Competencias digitales Turismo</t>
  </si>
  <si>
    <t xml:space="preserve"> Dirección General de Reto Demográfico /  Viceconsejería de Turismo</t>
  </si>
  <si>
    <t>Convocatoria subvenciones</t>
  </si>
  <si>
    <t>C11.I03.P01.S323</t>
  </si>
  <si>
    <t>* Plan de sostenibildiad social del Turismo</t>
  </si>
  <si>
    <t>* Ampliación de la cartera de genómica</t>
  </si>
  <si>
    <t>*Plan de atención digital personalizada</t>
  </si>
  <si>
    <t>* Mejora de la atención sanitaria a pacientes con enfermedades raras y ELA</t>
  </si>
  <si>
    <t xml:space="preserve">Cª Cultura, Política Lingüística y Deporte </t>
  </si>
  <si>
    <t>Componente 24 ……………………………………………………………..</t>
  </si>
  <si>
    <t>Componente 25 ………………………………………………………….</t>
  </si>
  <si>
    <t>Componente 26 ………………………………………………………….</t>
  </si>
  <si>
    <t>CONSEJERÍA DE CULTURA, POLÍTICA LINGÜÍSTICA Y DEPORTE</t>
  </si>
  <si>
    <t>MECANISMO DE RECUPERACIÓN Y RESILIENCIA</t>
  </si>
  <si>
    <t>Dirección General de Actividad Física y Deporte</t>
  </si>
  <si>
    <t>Dirección General de Acción Cultural y Normalización Lingüística</t>
  </si>
  <si>
    <t>D.G. Patrimonio Cultural / D.G. Acción Cultural y Normalización Lingüística</t>
  </si>
  <si>
    <t>C26.I02.P03.Pendiente</t>
  </si>
  <si>
    <t>* Promoción de la actividad física y la salud en zonas despobladas. RED PAFER</t>
  </si>
  <si>
    <t>C13.I01.P10.PROV S06</t>
  </si>
  <si>
    <t>C13.I01.P10.PROV 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</si>
</sst>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000000"/>
    <numFmt numFmtId="166" formatCode="0.0"/>
    <numFmt numFmtId="167" formatCode="#,##0.0000000"/>
    <numFmt numFmtId="168" formatCode="0.000000"/>
    <numFmt numFmtId="169" formatCode="#,##0.00000"/>
    <numFmt numFmtId="170" formatCode="#,##0.000000"/>
    <numFmt numFmtId="171" formatCode="#,##0.0000"/>
    <numFmt numFmtId="172" formatCode="#,##0.000"/>
    <numFmt numFmtId="173" formatCode="0.0%"/>
    <numFmt numFmtId="174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6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2" applyFont="1" applyAlignment="1">
      <alignment vertical="center"/>
    </xf>
    <xf numFmtId="0" fontId="1" fillId="0" borderId="17" xfId="2" applyFont="1" applyBorder="1" applyAlignment="1">
      <alignment vertical="center" wrapText="1"/>
    </xf>
    <xf numFmtId="0" fontId="0" fillId="0" borderId="0" xfId="2" applyFont="1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12" fillId="0" borderId="12" xfId="2" applyFont="1" applyBorder="1" applyAlignment="1">
      <alignment vertical="center" wrapText="1"/>
    </xf>
    <xf numFmtId="164" fontId="0" fillId="2" borderId="10" xfId="0" applyNumberFormat="1" applyFill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0" fillId="2" borderId="27" xfId="0" applyNumberFormat="1" applyFill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29" xfId="0" applyNumberFormat="1" applyFont="1" applyBorder="1" applyAlignment="1">
      <alignment vertical="center"/>
    </xf>
    <xf numFmtId="164" fontId="12" fillId="0" borderId="32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164" fontId="0" fillId="3" borderId="28" xfId="0" applyNumberFormat="1" applyFill="1" applyBorder="1" applyAlignment="1">
      <alignment vertical="center"/>
    </xf>
    <xf numFmtId="164" fontId="0" fillId="3" borderId="31" xfId="0" applyNumberFormat="1" applyFill="1" applyBorder="1" applyAlignment="1">
      <alignment vertical="center"/>
    </xf>
    <xf numFmtId="164" fontId="12" fillId="3" borderId="29" xfId="0" applyNumberFormat="1" applyFont="1" applyFill="1" applyBorder="1" applyAlignment="1">
      <alignment vertical="center"/>
    </xf>
    <xf numFmtId="164" fontId="12" fillId="3" borderId="32" xfId="0" applyNumberFormat="1" applyFont="1" applyFill="1" applyBorder="1" applyAlignment="1">
      <alignment vertical="center"/>
    </xf>
    <xf numFmtId="0" fontId="12" fillId="0" borderId="12" xfId="2" applyFont="1" applyBorder="1" applyAlignment="1">
      <alignment vertical="center"/>
    </xf>
    <xf numFmtId="164" fontId="0" fillId="3" borderId="34" xfId="0" applyNumberFormat="1" applyFill="1" applyBorder="1" applyAlignment="1">
      <alignment vertical="center"/>
    </xf>
    <xf numFmtId="164" fontId="0" fillId="3" borderId="24" xfId="0" applyNumberFormat="1" applyFill="1" applyBorder="1" applyAlignment="1">
      <alignment vertical="center"/>
    </xf>
    <xf numFmtId="3" fontId="12" fillId="3" borderId="8" xfId="0" applyNumberFormat="1" applyFont="1" applyFill="1" applyBorder="1" applyAlignment="1">
      <alignment vertical="center" wrapText="1"/>
    </xf>
    <xf numFmtId="0" fontId="12" fillId="0" borderId="0" xfId="2" quotePrefix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17" xfId="2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7" fillId="0" borderId="29" xfId="0" applyNumberFormat="1" applyFont="1" applyBorder="1" applyAlignment="1">
      <alignment vertical="center"/>
    </xf>
    <xf numFmtId="164" fontId="17" fillId="0" borderId="32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164" fontId="12" fillId="0" borderId="37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51" xfId="0" applyFont="1" applyFill="1" applyBorder="1" applyAlignment="1">
      <alignment horizontal="right" vertical="center"/>
    </xf>
    <xf numFmtId="0" fontId="1" fillId="2" borderId="52" xfId="0" applyFont="1" applyFill="1" applyBorder="1" applyAlignment="1">
      <alignment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13" fillId="0" borderId="55" xfId="0" applyFont="1" applyBorder="1" applyAlignment="1">
      <alignment horizontal="right" vertical="center"/>
    </xf>
    <xf numFmtId="0" fontId="12" fillId="0" borderId="56" xfId="2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3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62" xfId="0" applyFont="1" applyBorder="1" applyAlignment="1">
      <alignment horizontal="right" vertical="center" wrapText="1"/>
    </xf>
    <xf numFmtId="0" fontId="0" fillId="0" borderId="63" xfId="0" applyBorder="1" applyAlignment="1">
      <alignment vertical="center"/>
    </xf>
    <xf numFmtId="164" fontId="1" fillId="2" borderId="64" xfId="0" applyNumberFormat="1" applyFont="1" applyFill="1" applyBorder="1" applyAlignment="1">
      <alignment vertical="center"/>
    </xf>
    <xf numFmtId="164" fontId="0" fillId="2" borderId="50" xfId="0" applyNumberFormat="1" applyFill="1" applyBorder="1" applyAlignment="1">
      <alignment vertical="center"/>
    </xf>
    <xf numFmtId="164" fontId="1" fillId="0" borderId="65" xfId="0" applyNumberFormat="1" applyFon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64" fontId="1" fillId="2" borderId="62" xfId="0" applyNumberFormat="1" applyFont="1" applyFill="1" applyBorder="1" applyAlignment="1">
      <alignment vertical="center"/>
    </xf>
    <xf numFmtId="164" fontId="0" fillId="2" borderId="52" xfId="0" applyNumberFormat="1" applyFill="1" applyBorder="1" applyAlignment="1">
      <alignment vertical="center"/>
    </xf>
    <xf numFmtId="164" fontId="12" fillId="0" borderId="67" xfId="0" applyNumberFormat="1" applyFont="1" applyBorder="1" applyAlignment="1">
      <alignment vertical="center"/>
    </xf>
    <xf numFmtId="164" fontId="12" fillId="0" borderId="58" xfId="0" applyNumberFormat="1" applyFont="1" applyBorder="1" applyAlignment="1">
      <alignment vertical="center"/>
    </xf>
    <xf numFmtId="164" fontId="3" fillId="0" borderId="68" xfId="0" applyNumberFormat="1" applyFont="1" applyBorder="1" applyAlignment="1">
      <alignment vertical="center"/>
    </xf>
    <xf numFmtId="164" fontId="10" fillId="0" borderId="69" xfId="0" applyNumberFormat="1" applyFont="1" applyBorder="1" applyAlignment="1">
      <alignment vertical="center"/>
    </xf>
    <xf numFmtId="164" fontId="10" fillId="0" borderId="70" xfId="0" applyNumberFormat="1" applyFont="1" applyBorder="1" applyAlignment="1">
      <alignment vertical="center"/>
    </xf>
    <xf numFmtId="164" fontId="10" fillId="0" borderId="60" xfId="0" applyNumberFormat="1" applyFont="1" applyBorder="1" applyAlignment="1">
      <alignment vertical="center"/>
    </xf>
    <xf numFmtId="0" fontId="0" fillId="0" borderId="6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1" fillId="0" borderId="54" xfId="0" applyNumberFormat="1" applyFont="1" applyBorder="1" applyAlignment="1">
      <alignment vertical="center"/>
    </xf>
    <xf numFmtId="164" fontId="1" fillId="2" borderId="52" xfId="0" applyNumberFormat="1" applyFont="1" applyFill="1" applyBorder="1" applyAlignment="1">
      <alignment vertical="center"/>
    </xf>
    <xf numFmtId="164" fontId="3" fillId="0" borderId="74" xfId="0" applyNumberFormat="1" applyFont="1" applyBorder="1" applyAlignment="1">
      <alignment vertical="center"/>
    </xf>
    <xf numFmtId="164" fontId="3" fillId="0" borderId="60" xfId="0" applyNumberFormat="1" applyFont="1" applyBorder="1" applyAlignment="1">
      <alignment vertical="center"/>
    </xf>
    <xf numFmtId="3" fontId="1" fillId="2" borderId="77" xfId="0" applyNumberFormat="1" applyFont="1" applyFill="1" applyBorder="1" applyAlignment="1">
      <alignment vertical="center"/>
    </xf>
    <xf numFmtId="3" fontId="1" fillId="0" borderId="78" xfId="0" applyNumberFormat="1" applyFont="1" applyBorder="1" applyAlignment="1">
      <alignment vertical="center"/>
    </xf>
    <xf numFmtId="3" fontId="12" fillId="0" borderId="79" xfId="0" applyNumberFormat="1" applyFont="1" applyBorder="1" applyAlignment="1">
      <alignment vertical="center" wrapText="1"/>
    </xf>
    <xf numFmtId="3" fontId="3" fillId="0" borderId="81" xfId="0" applyNumberFormat="1" applyFont="1" applyBorder="1" applyAlignment="1">
      <alignment vertical="center"/>
    </xf>
    <xf numFmtId="0" fontId="20" fillId="0" borderId="0" xfId="0" quotePrefix="1" applyFont="1" applyAlignment="1">
      <alignment horizontal="left" vertical="center"/>
    </xf>
    <xf numFmtId="0" fontId="20" fillId="0" borderId="0" xfId="0" applyFont="1" applyAlignment="1">
      <alignment vertical="center"/>
    </xf>
    <xf numFmtId="164" fontId="17" fillId="0" borderId="66" xfId="0" applyNumberFormat="1" applyFont="1" applyBorder="1" applyAlignment="1">
      <alignment vertical="center"/>
    </xf>
    <xf numFmtId="164" fontId="17" fillId="0" borderId="56" xfId="0" applyNumberFormat="1" applyFont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164" fontId="12" fillId="0" borderId="66" xfId="0" applyNumberFormat="1" applyFont="1" applyBorder="1" applyAlignment="1">
      <alignment vertical="center"/>
    </xf>
    <xf numFmtId="164" fontId="12" fillId="0" borderId="56" xfId="0" applyNumberFormat="1" applyFont="1" applyBorder="1" applyAlignment="1">
      <alignment vertical="center"/>
    </xf>
    <xf numFmtId="0" fontId="3" fillId="2" borderId="77" xfId="0" applyFont="1" applyFill="1" applyBorder="1" applyAlignment="1">
      <alignment horizontal="center" vertical="center" wrapText="1"/>
    </xf>
    <xf numFmtId="164" fontId="12" fillId="4" borderId="66" xfId="0" applyNumberFormat="1" applyFont="1" applyFill="1" applyBorder="1" applyAlignment="1">
      <alignment vertical="center"/>
    </xf>
    <xf numFmtId="164" fontId="12" fillId="4" borderId="12" xfId="0" applyNumberFormat="1" applyFont="1" applyFill="1" applyBorder="1" applyAlignment="1">
      <alignment vertical="center"/>
    </xf>
    <xf numFmtId="164" fontId="12" fillId="4" borderId="56" xfId="0" applyNumberFormat="1" applyFont="1" applyFill="1" applyBorder="1" applyAlignment="1">
      <alignment vertical="center"/>
    </xf>
    <xf numFmtId="3" fontId="12" fillId="0" borderId="79" xfId="0" applyNumberFormat="1" applyFont="1" applyBorder="1" applyAlignment="1">
      <alignment vertical="center"/>
    </xf>
    <xf numFmtId="0" fontId="1" fillId="2" borderId="82" xfId="0" applyFont="1" applyFill="1" applyBorder="1" applyAlignment="1">
      <alignment horizontal="right" vertical="center"/>
    </xf>
    <xf numFmtId="0" fontId="1" fillId="2" borderId="83" xfId="0" applyFont="1" applyFill="1" applyBorder="1" applyAlignment="1">
      <alignment vertical="center"/>
    </xf>
    <xf numFmtId="0" fontId="1" fillId="0" borderId="84" xfId="0" applyFont="1" applyBorder="1" applyAlignment="1">
      <alignment horizontal="right" vertical="center"/>
    </xf>
    <xf numFmtId="0" fontId="1" fillId="0" borderId="85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2" applyFont="1" applyBorder="1" applyAlignment="1">
      <alignment vertical="center"/>
    </xf>
    <xf numFmtId="0" fontId="12" fillId="0" borderId="56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164" fontId="1" fillId="2" borderId="88" xfId="0" applyNumberFormat="1" applyFont="1" applyFill="1" applyBorder="1" applyAlignment="1">
      <alignment vertical="center"/>
    </xf>
    <xf numFmtId="164" fontId="0" fillId="2" borderId="83" xfId="0" applyNumberFormat="1" applyFill="1" applyBorder="1" applyAlignment="1">
      <alignment vertical="center"/>
    </xf>
    <xf numFmtId="164" fontId="0" fillId="0" borderId="89" xfId="0" applyNumberFormat="1" applyBorder="1" applyAlignment="1">
      <alignment vertical="center"/>
    </xf>
    <xf numFmtId="164" fontId="0" fillId="0" borderId="85" xfId="0" applyNumberFormat="1" applyBorder="1" applyAlignment="1">
      <alignment vertical="center"/>
    </xf>
    <xf numFmtId="164" fontId="1" fillId="3" borderId="89" xfId="0" applyNumberFormat="1" applyFont="1" applyFill="1" applyBorder="1" applyAlignment="1">
      <alignment vertical="center"/>
    </xf>
    <xf numFmtId="164" fontId="0" fillId="3" borderId="85" xfId="0" applyNumberFormat="1" applyFill="1" applyBorder="1" applyAlignment="1">
      <alignment vertical="center"/>
    </xf>
    <xf numFmtId="3" fontId="1" fillId="0" borderId="90" xfId="0" applyNumberFormat="1" applyFont="1" applyBorder="1" applyAlignment="1">
      <alignment vertical="center"/>
    </xf>
    <xf numFmtId="3" fontId="12" fillId="5" borderId="79" xfId="0" applyNumberFormat="1" applyFont="1" applyFill="1" applyBorder="1" applyAlignment="1">
      <alignment vertical="center" wrapText="1"/>
    </xf>
    <xf numFmtId="3" fontId="1" fillId="0" borderId="90" xfId="0" applyNumberFormat="1" applyFont="1" applyBorder="1" applyAlignment="1">
      <alignment vertical="center" wrapText="1"/>
    </xf>
    <xf numFmtId="3" fontId="14" fillId="0" borderId="79" xfId="0" applyNumberFormat="1" applyFont="1" applyBorder="1" applyAlignment="1">
      <alignment vertical="center" wrapText="1"/>
    </xf>
    <xf numFmtId="0" fontId="12" fillId="0" borderId="79" xfId="0" applyFont="1" applyBorder="1" applyAlignment="1">
      <alignment vertical="center"/>
    </xf>
    <xf numFmtId="164" fontId="0" fillId="2" borderId="26" xfId="0" applyNumberFormat="1" applyFill="1" applyBorder="1" applyAlignment="1">
      <alignment vertical="center"/>
    </xf>
    <xf numFmtId="164" fontId="0" fillId="0" borderId="92" xfId="0" applyNumberFormat="1" applyBorder="1" applyAlignment="1">
      <alignment vertical="center"/>
    </xf>
    <xf numFmtId="164" fontId="0" fillId="2" borderId="95" xfId="0" applyNumberFormat="1" applyFill="1" applyBorder="1" applyAlignment="1">
      <alignment vertical="center"/>
    </xf>
    <xf numFmtId="164" fontId="0" fillId="0" borderId="96" xfId="0" applyNumberFormat="1" applyBorder="1" applyAlignment="1">
      <alignment vertical="center"/>
    </xf>
    <xf numFmtId="164" fontId="12" fillId="0" borderId="93" xfId="0" applyNumberFormat="1" applyFont="1" applyBorder="1" applyAlignment="1">
      <alignment vertical="center"/>
    </xf>
    <xf numFmtId="164" fontId="17" fillId="0" borderId="93" xfId="0" applyNumberFormat="1" applyFont="1" applyBorder="1" applyAlignment="1">
      <alignment vertical="center"/>
    </xf>
    <xf numFmtId="164" fontId="0" fillId="3" borderId="96" xfId="0" applyNumberFormat="1" applyFill="1" applyBorder="1" applyAlignment="1">
      <alignment vertical="center"/>
    </xf>
    <xf numFmtId="164" fontId="10" fillId="0" borderId="97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164" fontId="0" fillId="0" borderId="34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12" fillId="0" borderId="85" xfId="0" applyNumberFormat="1" applyFont="1" applyBorder="1" applyAlignment="1">
      <alignment vertical="center"/>
    </xf>
    <xf numFmtId="164" fontId="17" fillId="0" borderId="65" xfId="0" applyNumberFormat="1" applyFont="1" applyBorder="1" applyAlignment="1">
      <alignment vertical="center"/>
    </xf>
    <xf numFmtId="164" fontId="17" fillId="0" borderId="92" xfId="0" applyNumberFormat="1" applyFont="1" applyBorder="1" applyAlignment="1">
      <alignment vertical="center"/>
    </xf>
    <xf numFmtId="164" fontId="17" fillId="0" borderId="31" xfId="0" applyNumberFormat="1" applyFont="1" applyBorder="1" applyAlignment="1">
      <alignment vertical="center"/>
    </xf>
    <xf numFmtId="164" fontId="17" fillId="0" borderId="54" xfId="0" applyNumberFormat="1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17" fillId="0" borderId="54" xfId="0" applyFont="1" applyBorder="1" applyAlignment="1">
      <alignment vertical="center" wrapText="1"/>
    </xf>
    <xf numFmtId="0" fontId="12" fillId="0" borderId="85" xfId="0" applyFont="1" applyBorder="1" applyAlignment="1">
      <alignment vertical="center" wrapText="1"/>
    </xf>
    <xf numFmtId="4" fontId="12" fillId="0" borderId="89" xfId="0" applyNumberFormat="1" applyFont="1" applyBorder="1" applyAlignment="1">
      <alignment vertical="center"/>
    </xf>
    <xf numFmtId="4" fontId="12" fillId="0" borderId="96" xfId="0" applyNumberFormat="1" applyFont="1" applyBorder="1" applyAlignment="1">
      <alignment vertical="center"/>
    </xf>
    <xf numFmtId="4" fontId="12" fillId="5" borderId="54" xfId="0" applyNumberFormat="1" applyFont="1" applyFill="1" applyBorder="1" applyAlignment="1">
      <alignment vertical="center"/>
    </xf>
    <xf numFmtId="4" fontId="12" fillId="5" borderId="65" xfId="0" applyNumberFormat="1" applyFont="1" applyFill="1" applyBorder="1" applyAlignment="1">
      <alignment vertical="center"/>
    </xf>
    <xf numFmtId="0" fontId="12" fillId="3" borderId="79" xfId="0" applyFont="1" applyFill="1" applyBorder="1" applyAlignment="1">
      <alignment vertical="center"/>
    </xf>
    <xf numFmtId="3" fontId="12" fillId="3" borderId="79" xfId="0" applyNumberFormat="1" applyFont="1" applyFill="1" applyBorder="1" applyAlignment="1">
      <alignment vertical="center" wrapText="1"/>
    </xf>
    <xf numFmtId="164" fontId="1" fillId="0" borderId="89" xfId="0" applyNumberFormat="1" applyFont="1" applyBorder="1" applyAlignment="1">
      <alignment vertical="center"/>
    </xf>
    <xf numFmtId="4" fontId="12" fillId="5" borderId="66" xfId="2" applyNumberFormat="1" applyFont="1" applyFill="1" applyBorder="1" applyAlignment="1">
      <alignment vertical="center"/>
    </xf>
    <xf numFmtId="0" fontId="14" fillId="0" borderId="56" xfId="2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4" fontId="12" fillId="4" borderId="12" xfId="0" applyNumberFormat="1" applyFont="1" applyFill="1" applyBorder="1" applyAlignment="1">
      <alignment vertical="center"/>
    </xf>
    <xf numFmtId="4" fontId="12" fillId="4" borderId="56" xfId="0" applyNumberFormat="1" applyFont="1" applyFill="1" applyBorder="1" applyAlignment="1">
      <alignment vertical="center"/>
    </xf>
    <xf numFmtId="3" fontId="14" fillId="3" borderId="79" xfId="2" applyNumberFormat="1" applyFont="1" applyFill="1" applyBorder="1" applyAlignment="1">
      <alignment vertical="center" wrapText="1"/>
    </xf>
    <xf numFmtId="4" fontId="12" fillId="5" borderId="12" xfId="0" applyNumberFormat="1" applyFont="1" applyFill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85" xfId="0" applyNumberFormat="1" applyFont="1" applyBorder="1" applyAlignment="1">
      <alignment vertical="center"/>
    </xf>
    <xf numFmtId="3" fontId="12" fillId="0" borderId="79" xfId="2" applyNumberFormat="1" applyFont="1" applyFill="1" applyBorder="1" applyAlignment="1">
      <alignment vertical="center" wrapText="1"/>
    </xf>
    <xf numFmtId="4" fontId="12" fillId="5" borderId="20" xfId="0" applyNumberFormat="1" applyFont="1" applyFill="1" applyBorder="1" applyAlignment="1">
      <alignment vertical="center"/>
    </xf>
    <xf numFmtId="4" fontId="12" fillId="5" borderId="56" xfId="0" applyNumberFormat="1" applyFont="1" applyFill="1" applyBorder="1" applyAlignment="1">
      <alignment vertical="center"/>
    </xf>
    <xf numFmtId="0" fontId="17" fillId="3" borderId="79" xfId="0" applyFont="1" applyFill="1" applyBorder="1" applyAlignment="1">
      <alignment vertical="center"/>
    </xf>
    <xf numFmtId="4" fontId="12" fillId="0" borderId="66" xfId="0" applyNumberFormat="1" applyFont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3" borderId="85" xfId="0" applyNumberFormat="1" applyFont="1" applyFill="1" applyBorder="1" applyAlignment="1">
      <alignment vertical="center"/>
    </xf>
    <xf numFmtId="4" fontId="12" fillId="0" borderId="56" xfId="0" applyNumberFormat="1" applyFont="1" applyBorder="1" applyAlignment="1">
      <alignment vertical="center"/>
    </xf>
    <xf numFmtId="164" fontId="12" fillId="3" borderId="66" xfId="0" applyNumberFormat="1" applyFont="1" applyFill="1" applyBorder="1" applyAlignment="1">
      <alignment vertical="center"/>
    </xf>
    <xf numFmtId="164" fontId="12" fillId="3" borderId="93" xfId="0" applyNumberFormat="1" applyFont="1" applyFill="1" applyBorder="1" applyAlignment="1">
      <alignment vertical="center"/>
    </xf>
    <xf numFmtId="164" fontId="12" fillId="3" borderId="56" xfId="0" applyNumberFormat="1" applyFont="1" applyFill="1" applyBorder="1" applyAlignment="1">
      <alignment vertical="center"/>
    </xf>
    <xf numFmtId="0" fontId="17" fillId="0" borderId="79" xfId="0" applyFont="1" applyBorder="1" applyAlignment="1">
      <alignment vertical="center"/>
    </xf>
    <xf numFmtId="3" fontId="14" fillId="3" borderId="90" xfId="0" applyNumberFormat="1" applyFont="1" applyFill="1" applyBorder="1" applyAlignment="1">
      <alignment vertical="center" wrapText="1"/>
    </xf>
    <xf numFmtId="164" fontId="17" fillId="5" borderId="65" xfId="2" applyNumberFormat="1" applyFont="1" applyFill="1" applyBorder="1" applyAlignment="1">
      <alignment vertical="center"/>
    </xf>
    <xf numFmtId="164" fontId="12" fillId="5" borderId="66" xfId="0" applyNumberFormat="1" applyFont="1" applyFill="1" applyBorder="1" applyAlignment="1">
      <alignment vertical="center"/>
    </xf>
    <xf numFmtId="164" fontId="12" fillId="5" borderId="12" xfId="0" applyNumberFormat="1" applyFont="1" applyFill="1" applyBorder="1" applyAlignment="1">
      <alignment vertical="center"/>
    </xf>
    <xf numFmtId="164" fontId="12" fillId="5" borderId="56" xfId="0" applyNumberFormat="1" applyFont="1" applyFill="1" applyBorder="1" applyAlignment="1">
      <alignment vertical="center"/>
    </xf>
    <xf numFmtId="0" fontId="17" fillId="0" borderId="79" xfId="0" applyFont="1" applyBorder="1" applyAlignment="1">
      <alignment horizontal="left" vertical="center"/>
    </xf>
    <xf numFmtId="167" fontId="0" fillId="0" borderId="0" xfId="0" applyNumberForma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vertical="center"/>
    </xf>
    <xf numFmtId="164" fontId="1" fillId="3" borderId="65" xfId="0" applyNumberFormat="1" applyFont="1" applyFill="1" applyBorder="1" applyAlignment="1">
      <alignment vertical="center"/>
    </xf>
    <xf numFmtId="164" fontId="0" fillId="3" borderId="54" xfId="0" applyNumberFormat="1" applyFill="1" applyBorder="1" applyAlignment="1">
      <alignment vertical="center"/>
    </xf>
    <xf numFmtId="164" fontId="3" fillId="3" borderId="68" xfId="0" applyNumberFormat="1" applyFont="1" applyFill="1" applyBorder="1" applyAlignment="1">
      <alignment vertical="center"/>
    </xf>
    <xf numFmtId="164" fontId="10" fillId="3" borderId="69" xfId="0" applyNumberFormat="1" applyFont="1" applyFill="1" applyBorder="1" applyAlignment="1">
      <alignment vertical="center"/>
    </xf>
    <xf numFmtId="164" fontId="10" fillId="3" borderId="70" xfId="0" applyNumberFormat="1" applyFont="1" applyFill="1" applyBorder="1" applyAlignment="1">
      <alignment vertical="center"/>
    </xf>
    <xf numFmtId="164" fontId="10" fillId="3" borderId="60" xfId="0" applyNumberFormat="1" applyFont="1" applyFill="1" applyBorder="1" applyAlignment="1">
      <alignment vertical="center"/>
    </xf>
    <xf numFmtId="0" fontId="1" fillId="0" borderId="83" xfId="2" applyFont="1" applyBorder="1" applyAlignment="1">
      <alignment vertical="center"/>
    </xf>
    <xf numFmtId="0" fontId="14" fillId="0" borderId="56" xfId="2" applyFont="1" applyBorder="1" applyAlignment="1">
      <alignment vertical="center"/>
    </xf>
    <xf numFmtId="164" fontId="1" fillId="3" borderId="54" xfId="0" applyNumberFormat="1" applyFont="1" applyFill="1" applyBorder="1" applyAlignment="1">
      <alignment vertical="center"/>
    </xf>
    <xf numFmtId="164" fontId="12" fillId="5" borderId="66" xfId="2" applyNumberFormat="1" applyFont="1" applyFill="1" applyBorder="1" applyAlignment="1">
      <alignment vertical="center"/>
    </xf>
    <xf numFmtId="164" fontId="3" fillId="3" borderId="74" xfId="0" applyNumberFormat="1" applyFont="1" applyFill="1" applyBorder="1" applyAlignment="1">
      <alignment vertical="center"/>
    </xf>
    <xf numFmtId="164" fontId="3" fillId="3" borderId="60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/>
    </xf>
    <xf numFmtId="164" fontId="0" fillId="0" borderId="102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64" fontId="0" fillId="2" borderId="100" xfId="0" applyNumberForma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100" xfId="0" applyNumberFormat="1" applyFont="1" applyBorder="1" applyAlignment="1">
      <alignment vertical="center"/>
    </xf>
    <xf numFmtId="164" fontId="0" fillId="0" borderId="101" xfId="0" applyNumberFormat="1" applyBorder="1" applyAlignment="1">
      <alignment vertical="center"/>
    </xf>
    <xf numFmtId="164" fontId="12" fillId="5" borderId="12" xfId="2" applyNumberFormat="1" applyFont="1" applyFill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68" fontId="0" fillId="0" borderId="0" xfId="0" applyNumberFormat="1" applyAlignment="1">
      <alignment vertical="center"/>
    </xf>
    <xf numFmtId="0" fontId="15" fillId="0" borderId="85" xfId="2" applyFont="1" applyBorder="1" applyAlignment="1">
      <alignment vertical="center"/>
    </xf>
    <xf numFmtId="0" fontId="1" fillId="0" borderId="54" xfId="2" applyFont="1" applyBorder="1" applyAlignment="1">
      <alignment vertical="center"/>
    </xf>
    <xf numFmtId="0" fontId="14" fillId="0" borderId="56" xfId="2" applyFont="1" applyBorder="1" applyAlignment="1">
      <alignment vertical="center" wrapText="1"/>
    </xf>
    <xf numFmtId="0" fontId="12" fillId="0" borderId="56" xfId="0" quotePrefix="1" applyFont="1" applyBorder="1" applyAlignment="1">
      <alignment vertical="center" wrapText="1"/>
    </xf>
    <xf numFmtId="0" fontId="1" fillId="0" borderId="85" xfId="2" applyFont="1" applyBorder="1" applyAlignment="1">
      <alignment vertical="center" wrapText="1"/>
    </xf>
    <xf numFmtId="4" fontId="12" fillId="5" borderId="56" xfId="2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66" fontId="1" fillId="0" borderId="10" xfId="0" applyNumberFormat="1" applyFont="1" applyBorder="1" applyAlignment="1">
      <alignment vertical="center"/>
    </xf>
    <xf numFmtId="166" fontId="1" fillId="0" borderId="2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166" fontId="0" fillId="0" borderId="31" xfId="0" applyNumberFormat="1" applyBorder="1" applyAlignment="1">
      <alignment vertical="center"/>
    </xf>
    <xf numFmtId="166" fontId="0" fillId="0" borderId="40" xfId="0" applyNumberFormat="1" applyBorder="1" applyAlignment="1">
      <alignment vertical="center"/>
    </xf>
    <xf numFmtId="166" fontId="10" fillId="0" borderId="20" xfId="0" applyNumberFormat="1" applyFont="1" applyBorder="1" applyAlignment="1">
      <alignment vertical="center"/>
    </xf>
    <xf numFmtId="166" fontId="0" fillId="0" borderId="41" xfId="0" applyNumberFormat="1" applyBorder="1" applyAlignment="1">
      <alignment vertical="center"/>
    </xf>
    <xf numFmtId="166" fontId="0" fillId="0" borderId="42" xfId="0" applyNumberFormat="1" applyBorder="1" applyAlignment="1">
      <alignment vertical="center"/>
    </xf>
    <xf numFmtId="166" fontId="0" fillId="0" borderId="43" xfId="0" applyNumberFormat="1" applyBorder="1" applyAlignment="1">
      <alignment vertical="center"/>
    </xf>
    <xf numFmtId="166" fontId="10" fillId="0" borderId="44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166" fontId="10" fillId="0" borderId="0" xfId="0" applyNumberFormat="1" applyFont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45" xfId="0" applyNumberForma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24" xfId="0" applyNumberFormat="1" applyBorder="1" applyAlignment="1">
      <alignment vertical="center"/>
    </xf>
    <xf numFmtId="166" fontId="0" fillId="0" borderId="38" xfId="0" applyNumberFormat="1" applyBorder="1" applyAlignment="1">
      <alignment vertical="center"/>
    </xf>
    <xf numFmtId="166" fontId="10" fillId="0" borderId="18" xfId="0" applyNumberFormat="1" applyFon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25" xfId="0" applyNumberFormat="1" applyBorder="1" applyAlignment="1">
      <alignment vertical="center"/>
    </xf>
    <xf numFmtId="166" fontId="0" fillId="0" borderId="46" xfId="0" applyNumberForma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16" fillId="0" borderId="3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166" fontId="0" fillId="0" borderId="92" xfId="0" applyNumberFormat="1" applyBorder="1" applyAlignment="1">
      <alignment vertical="center"/>
    </xf>
    <xf numFmtId="166" fontId="0" fillId="0" borderId="99" xfId="0" applyNumberFormat="1" applyBorder="1" applyAlignment="1">
      <alignment vertical="center"/>
    </xf>
    <xf numFmtId="166" fontId="0" fillId="0" borderId="94" xfId="0" applyNumberFormat="1" applyBorder="1" applyAlignment="1">
      <alignment vertical="center"/>
    </xf>
    <xf numFmtId="166" fontId="0" fillId="0" borderId="96" xfId="0" applyNumberFormat="1" applyBorder="1" applyAlignment="1">
      <alignment vertical="center"/>
    </xf>
    <xf numFmtId="166" fontId="0" fillId="0" borderId="95" xfId="0" applyNumberForma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1" fillId="0" borderId="103" xfId="0" applyNumberFormat="1" applyFont="1" applyBorder="1" applyAlignment="1">
      <alignment vertical="center"/>
    </xf>
    <xf numFmtId="166" fontId="0" fillId="0" borderId="104" xfId="0" applyNumberFormat="1" applyBorder="1" applyAlignment="1">
      <alignment vertical="center"/>
    </xf>
    <xf numFmtId="166" fontId="0" fillId="0" borderId="105" xfId="0" applyNumberFormat="1" applyBorder="1" applyAlignment="1">
      <alignment vertical="center"/>
    </xf>
    <xf numFmtId="166" fontId="0" fillId="0" borderId="106" xfId="0" applyNumberFormat="1" applyBorder="1" applyAlignment="1">
      <alignment vertical="center"/>
    </xf>
    <xf numFmtId="166" fontId="0" fillId="0" borderId="107" xfId="0" applyNumberFormat="1" applyBorder="1" applyAlignment="1">
      <alignment vertical="center"/>
    </xf>
    <xf numFmtId="166" fontId="0" fillId="0" borderId="108" xfId="0" applyNumberForma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10" fillId="0" borderId="11" xfId="0" applyNumberFormat="1" applyFont="1" applyBorder="1" applyAlignment="1">
      <alignment vertical="center"/>
    </xf>
    <xf numFmtId="166" fontId="0" fillId="0" borderId="13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6" fontId="0" fillId="0" borderId="109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4" fontId="0" fillId="3" borderId="92" xfId="0" applyNumberFormat="1" applyFill="1" applyBorder="1" applyAlignment="1">
      <alignment vertical="center"/>
    </xf>
    <xf numFmtId="164" fontId="10" fillId="3" borderId="97" xfId="0" applyNumberFormat="1" applyFont="1" applyFill="1" applyBorder="1" applyAlignment="1">
      <alignment vertical="center"/>
    </xf>
    <xf numFmtId="3" fontId="1" fillId="0" borderId="78" xfId="0" applyNumberFormat="1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164" fontId="12" fillId="0" borderId="110" xfId="0" applyNumberFormat="1" applyFont="1" applyBorder="1" applyAlignment="1">
      <alignment vertical="center"/>
    </xf>
    <xf numFmtId="3" fontId="14" fillId="0" borderId="80" xfId="0" applyNumberFormat="1" applyFont="1" applyBorder="1" applyAlignment="1">
      <alignment vertical="center" wrapText="1"/>
    </xf>
    <xf numFmtId="0" fontId="17" fillId="0" borderId="56" xfId="0" applyFont="1" applyBorder="1" applyAlignment="1">
      <alignment horizontal="left" vertical="center" wrapText="1"/>
    </xf>
    <xf numFmtId="164" fontId="12" fillId="5" borderId="67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164" fontId="24" fillId="0" borderId="92" xfId="2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164" fontId="17" fillId="5" borderId="12" xfId="0" applyNumberFormat="1" applyFont="1" applyFill="1" applyBorder="1" applyAlignment="1">
      <alignment vertical="center"/>
    </xf>
    <xf numFmtId="164" fontId="17" fillId="5" borderId="56" xfId="0" applyNumberFormat="1" applyFont="1" applyFill="1" applyBorder="1" applyAlignment="1">
      <alignment vertical="center"/>
    </xf>
    <xf numFmtId="164" fontId="12" fillId="5" borderId="35" xfId="0" applyNumberFormat="1" applyFont="1" applyFill="1" applyBorder="1" applyAlignment="1">
      <alignment vertical="center"/>
    </xf>
    <xf numFmtId="164" fontId="12" fillId="0" borderId="93" xfId="2" applyNumberFormat="1" applyFont="1" applyBorder="1" applyAlignment="1">
      <alignment vertical="center"/>
    </xf>
    <xf numFmtId="164" fontId="12" fillId="0" borderId="32" xfId="2" applyNumberFormat="1" applyFont="1" applyBorder="1" applyAlignment="1">
      <alignment vertical="center"/>
    </xf>
    <xf numFmtId="164" fontId="24" fillId="0" borderId="31" xfId="2" applyNumberFormat="1" applyFont="1" applyBorder="1" applyAlignment="1">
      <alignment vertical="center"/>
    </xf>
    <xf numFmtId="164" fontId="12" fillId="3" borderId="93" xfId="2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164" fontId="12" fillId="4" borderId="8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7" fillId="5" borderId="12" xfId="0" applyNumberFormat="1" applyFont="1" applyFill="1" applyBorder="1" applyAlignment="1">
      <alignment vertical="center"/>
    </xf>
    <xf numFmtId="4" fontId="12" fillId="5" borderId="89" xfId="2" applyNumberFormat="1" applyFont="1" applyFill="1" applyBorder="1" applyAlignment="1">
      <alignment vertical="center"/>
    </xf>
    <xf numFmtId="4" fontId="12" fillId="5" borderId="17" xfId="2" applyNumberFormat="1" applyFont="1" applyFill="1" applyBorder="1" applyAlignment="1">
      <alignment vertical="center"/>
    </xf>
    <xf numFmtId="164" fontId="12" fillId="0" borderId="36" xfId="2" applyNumberFormat="1" applyFont="1" applyBorder="1" applyAlignment="1">
      <alignment vertical="center"/>
    </xf>
    <xf numFmtId="164" fontId="0" fillId="0" borderId="89" xfId="0" applyNumberFormat="1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horizontal="right" vertical="center"/>
    </xf>
    <xf numFmtId="164" fontId="0" fillId="2" borderId="14" xfId="0" applyNumberFormat="1" applyFont="1" applyFill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164" fontId="10" fillId="0" borderId="69" xfId="0" applyNumberFormat="1" applyFont="1" applyBorder="1" applyAlignment="1">
      <alignment horizontal="right" vertical="center"/>
    </xf>
    <xf numFmtId="164" fontId="25" fillId="3" borderId="31" xfId="2" applyNumberFormat="1" applyFont="1" applyFill="1" applyBorder="1" applyAlignment="1">
      <alignment vertical="center"/>
    </xf>
    <xf numFmtId="164" fontId="14" fillId="3" borderId="32" xfId="2" applyNumberFormat="1" applyFont="1" applyFill="1" applyBorder="1" applyAlignment="1">
      <alignment vertical="center"/>
    </xf>
    <xf numFmtId="164" fontId="25" fillId="3" borderId="92" xfId="2" applyNumberFormat="1" applyFont="1" applyFill="1" applyBorder="1" applyAlignment="1">
      <alignment vertical="center"/>
    </xf>
    <xf numFmtId="164" fontId="14" fillId="0" borderId="29" xfId="2" applyNumberFormat="1" applyFont="1" applyBorder="1" applyAlignment="1">
      <alignment vertical="center"/>
    </xf>
    <xf numFmtId="0" fontId="12" fillId="0" borderId="0" xfId="0" quotePrefix="1" applyFont="1" applyAlignment="1">
      <alignment vertical="center"/>
    </xf>
    <xf numFmtId="164" fontId="12" fillId="5" borderId="58" xfId="0" applyNumberFormat="1" applyFont="1" applyFill="1" applyBorder="1" applyAlignment="1">
      <alignment vertical="center"/>
    </xf>
    <xf numFmtId="164" fontId="17" fillId="5" borderId="11" xfId="0" applyNumberFormat="1" applyFont="1" applyFill="1" applyBorder="1" applyAlignment="1">
      <alignment vertical="center"/>
    </xf>
    <xf numFmtId="164" fontId="17" fillId="5" borderId="54" xfId="0" applyNumberFormat="1" applyFont="1" applyFill="1" applyBorder="1" applyAlignment="1">
      <alignment vertical="center"/>
    </xf>
    <xf numFmtId="166" fontId="16" fillId="0" borderId="27" xfId="0" applyNumberFormat="1" applyFont="1" applyBorder="1" applyAlignment="1">
      <alignment vertical="center"/>
    </xf>
    <xf numFmtId="166" fontId="16" fillId="0" borderId="26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6" fontId="16" fillId="0" borderId="10" xfId="0" applyNumberFormat="1" applyFont="1" applyBorder="1" applyAlignment="1">
      <alignment vertical="center"/>
    </xf>
    <xf numFmtId="166" fontId="16" fillId="0" borderId="2" xfId="0" applyNumberFormat="1" applyFont="1" applyBorder="1" applyAlignment="1">
      <alignment vertical="center"/>
    </xf>
    <xf numFmtId="164" fontId="12" fillId="0" borderId="29" xfId="2" applyNumberFormat="1" applyFont="1" applyBorder="1" applyAlignment="1">
      <alignment vertical="center"/>
    </xf>
    <xf numFmtId="164" fontId="12" fillId="0" borderId="56" xfId="2" applyNumberFormat="1" applyFont="1" applyBorder="1" applyAlignment="1">
      <alignment vertical="center"/>
    </xf>
    <xf numFmtId="164" fontId="13" fillId="5" borderId="12" xfId="2" applyNumberFormat="1" applyFont="1" applyFill="1" applyBorder="1" applyAlignment="1">
      <alignment vertical="center"/>
    </xf>
    <xf numFmtId="164" fontId="14" fillId="5" borderId="12" xfId="2" applyNumberFormat="1" applyFont="1" applyFill="1" applyBorder="1" applyAlignment="1">
      <alignment vertical="center"/>
    </xf>
    <xf numFmtId="164" fontId="17" fillId="5" borderId="66" xfId="2" applyNumberFormat="1" applyFont="1" applyFill="1" applyBorder="1" applyAlignment="1">
      <alignment vertical="center"/>
    </xf>
    <xf numFmtId="0" fontId="0" fillId="0" borderId="100" xfId="0" applyBorder="1" applyAlignment="1">
      <alignment horizontal="center" vertical="center" wrapText="1"/>
    </xf>
    <xf numFmtId="164" fontId="1" fillId="2" borderId="10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5" borderId="0" xfId="0" applyNumberFormat="1" applyFont="1" applyFill="1" applyBorder="1" applyAlignment="1">
      <alignment vertical="center"/>
    </xf>
    <xf numFmtId="164" fontId="3" fillId="0" borderId="100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4" fillId="0" borderId="0" xfId="2" quotePrefix="1" applyFont="1" applyAlignment="1">
      <alignment vertical="center"/>
    </xf>
    <xf numFmtId="166" fontId="12" fillId="0" borderId="31" xfId="0" applyNumberFormat="1" applyFont="1" applyBorder="1" applyAlignment="1">
      <alignment vertical="center"/>
    </xf>
    <xf numFmtId="166" fontId="14" fillId="0" borderId="31" xfId="2" applyNumberFormat="1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164" fontId="12" fillId="0" borderId="0" xfId="2" applyNumberFormat="1" applyFont="1" applyAlignment="1">
      <alignment vertical="center"/>
    </xf>
    <xf numFmtId="164" fontId="14" fillId="5" borderId="66" xfId="2" applyNumberFormat="1" applyFont="1" applyFill="1" applyBorder="1" applyAlignment="1">
      <alignment vertical="center"/>
    </xf>
    <xf numFmtId="166" fontId="12" fillId="0" borderId="32" xfId="0" applyNumberFormat="1" applyFont="1" applyBorder="1" applyAlignment="1">
      <alignment vertical="center"/>
    </xf>
    <xf numFmtId="166" fontId="12" fillId="0" borderId="31" xfId="2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164" fontId="12" fillId="5" borderId="67" xfId="2" applyNumberFormat="1" applyFont="1" applyFill="1" applyBorder="1" applyAlignment="1">
      <alignment vertical="center"/>
    </xf>
    <xf numFmtId="164" fontId="12" fillId="5" borderId="65" xfId="0" applyNumberFormat="1" applyFont="1" applyFill="1" applyBorder="1" applyAlignment="1">
      <alignment vertical="center"/>
    </xf>
    <xf numFmtId="4" fontId="12" fillId="5" borderId="85" xfId="2" applyNumberFormat="1" applyFont="1" applyFill="1" applyBorder="1" applyAlignment="1">
      <alignment vertical="center"/>
    </xf>
    <xf numFmtId="164" fontId="12" fillId="0" borderId="32" xfId="0" applyNumberFormat="1" applyFont="1" applyFill="1" applyBorder="1" applyAlignment="1">
      <alignment vertical="center"/>
    </xf>
    <xf numFmtId="164" fontId="1" fillId="0" borderId="65" xfId="0" applyNumberFormat="1" applyFont="1" applyFill="1" applyBorder="1" applyAlignment="1">
      <alignment vertical="center"/>
    </xf>
    <xf numFmtId="166" fontId="17" fillId="5" borderId="66" xfId="0" applyNumberFormat="1" applyFont="1" applyFill="1" applyBorder="1" applyAlignment="1">
      <alignment vertical="center"/>
    </xf>
    <xf numFmtId="166" fontId="17" fillId="5" borderId="8" xfId="0" applyNumberFormat="1" applyFont="1" applyFill="1" applyBorder="1" applyAlignment="1">
      <alignment vertical="center"/>
    </xf>
    <xf numFmtId="4" fontId="17" fillId="5" borderId="66" xfId="2" applyNumberFormat="1" applyFont="1" applyFill="1" applyBorder="1" applyAlignment="1">
      <alignment vertical="center"/>
    </xf>
    <xf numFmtId="164" fontId="17" fillId="5" borderId="11" xfId="2" applyNumberFormat="1" applyFont="1" applyFill="1" applyBorder="1" applyAlignment="1">
      <alignment vertical="center"/>
    </xf>
    <xf numFmtId="164" fontId="12" fillId="5" borderId="11" xfId="0" applyNumberFormat="1" applyFont="1" applyFill="1" applyBorder="1" applyAlignment="1">
      <alignment vertical="center"/>
    </xf>
    <xf numFmtId="164" fontId="12" fillId="3" borderId="32" xfId="2" applyNumberFormat="1" applyFont="1" applyFill="1" applyBorder="1" applyAlignment="1">
      <alignment vertical="center"/>
    </xf>
    <xf numFmtId="164" fontId="12" fillId="5" borderId="89" xfId="2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4" fontId="17" fillId="5" borderId="56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164" fontId="14" fillId="0" borderId="56" xfId="2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56" xfId="2" applyFont="1" applyBorder="1" applyAlignment="1">
      <alignment vertical="center"/>
    </xf>
    <xf numFmtId="164" fontId="17" fillId="5" borderId="12" xfId="2" applyNumberFormat="1" applyFont="1" applyFill="1" applyBorder="1" applyAlignment="1">
      <alignment vertical="center"/>
    </xf>
    <xf numFmtId="164" fontId="17" fillId="5" borderId="66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28" fillId="0" borderId="55" xfId="0" applyFont="1" applyBorder="1" applyAlignment="1">
      <alignment horizontal="right" vertical="center"/>
    </xf>
    <xf numFmtId="0" fontId="12" fillId="0" borderId="57" xfId="0" applyFont="1" applyBorder="1" applyAlignment="1">
      <alignment horizontal="left" vertical="center"/>
    </xf>
    <xf numFmtId="171" fontId="12" fillId="0" borderId="5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164" fontId="12" fillId="0" borderId="91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32" xfId="2" applyNumberFormat="1" applyFont="1" applyBorder="1" applyAlignment="1">
      <alignment horizontal="right" vertical="center"/>
    </xf>
    <xf numFmtId="4" fontId="12" fillId="5" borderId="66" xfId="0" applyNumberFormat="1" applyFont="1" applyFill="1" applyBorder="1" applyAlignment="1">
      <alignment horizontal="right" vertical="center"/>
    </xf>
    <xf numFmtId="4" fontId="12" fillId="5" borderId="12" xfId="0" applyNumberFormat="1" applyFont="1" applyFill="1" applyBorder="1" applyAlignment="1">
      <alignment horizontal="right" vertical="center"/>
    </xf>
    <xf numFmtId="4" fontId="12" fillId="5" borderId="56" xfId="0" applyNumberFormat="1" applyFont="1" applyFill="1" applyBorder="1" applyAlignment="1">
      <alignment horizontal="right" vertical="center"/>
    </xf>
    <xf numFmtId="164" fontId="12" fillId="5" borderId="66" xfId="2" applyNumberFormat="1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/>
    </xf>
    <xf numFmtId="164" fontId="12" fillId="5" borderId="12" xfId="2" applyNumberFormat="1" applyFont="1" applyFill="1" applyBorder="1" applyAlignment="1">
      <alignment vertical="center" wrapText="1"/>
    </xf>
    <xf numFmtId="164" fontId="24" fillId="0" borderId="54" xfId="2" applyNumberFormat="1" applyFont="1" applyBorder="1" applyAlignment="1">
      <alignment vertical="center"/>
    </xf>
    <xf numFmtId="4" fontId="17" fillId="0" borderId="56" xfId="0" applyNumberFormat="1" applyFont="1" applyBorder="1" applyAlignment="1">
      <alignment vertical="center"/>
    </xf>
    <xf numFmtId="4" fontId="12" fillId="0" borderId="85" xfId="0" applyNumberFormat="1" applyFont="1" applyBorder="1" applyAlignment="1">
      <alignment vertical="center"/>
    </xf>
    <xf numFmtId="0" fontId="12" fillId="0" borderId="84" xfId="0" applyFont="1" applyFill="1" applyBorder="1" applyAlignment="1">
      <alignment horizontal="left" vertical="center"/>
    </xf>
    <xf numFmtId="166" fontId="17" fillId="5" borderId="0" xfId="0" applyNumberFormat="1" applyFont="1" applyFill="1" applyAlignment="1">
      <alignment vertical="center"/>
    </xf>
    <xf numFmtId="164" fontId="12" fillId="0" borderId="91" xfId="0" applyNumberFormat="1" applyFont="1" applyBorder="1" applyAlignment="1">
      <alignment horizontal="right" vertical="center"/>
    </xf>
    <xf numFmtId="0" fontId="12" fillId="0" borderId="56" xfId="2" applyFont="1" applyBorder="1" applyAlignment="1">
      <alignment horizontal="left" vertical="center" wrapText="1"/>
    </xf>
    <xf numFmtId="164" fontId="12" fillId="0" borderId="66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2" fillId="0" borderId="32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102" xfId="0" applyBorder="1" applyAlignment="1">
      <alignment vertical="center"/>
    </xf>
    <xf numFmtId="166" fontId="0" fillId="0" borderId="11" xfId="0" applyNumberForma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 vertical="center"/>
    </xf>
    <xf numFmtId="0" fontId="1" fillId="2" borderId="115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164" fontId="12" fillId="0" borderId="30" xfId="0" applyNumberFormat="1" applyFont="1" applyBorder="1" applyAlignment="1">
      <alignment vertical="center"/>
    </xf>
    <xf numFmtId="164" fontId="12" fillId="0" borderId="110" xfId="2" applyNumberFormat="1" applyFont="1" applyBorder="1" applyAlignment="1">
      <alignment vertical="center"/>
    </xf>
    <xf numFmtId="164" fontId="12" fillId="3" borderId="37" xfId="2" applyNumberFormat="1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vertical="center"/>
    </xf>
    <xf numFmtId="164" fontId="12" fillId="3" borderId="37" xfId="0" applyNumberFormat="1" applyFont="1" applyFill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166" fontId="0" fillId="0" borderId="92" xfId="0" applyNumberFormat="1" applyFill="1" applyBorder="1" applyAlignment="1">
      <alignment vertical="center"/>
    </xf>
    <xf numFmtId="166" fontId="0" fillId="0" borderId="107" xfId="0" applyNumberForma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0" fillId="0" borderId="30" xfId="0" applyNumberFormat="1" applyFill="1" applyBorder="1" applyAlignment="1">
      <alignment vertical="center"/>
    </xf>
    <xf numFmtId="166" fontId="0" fillId="0" borderId="94" xfId="0" applyNumberFormat="1" applyFill="1" applyBorder="1" applyAlignment="1">
      <alignment vertical="center"/>
    </xf>
    <xf numFmtId="166" fontId="0" fillId="0" borderId="104" xfId="0" applyNumberFormat="1" applyFill="1" applyBorder="1" applyAlignment="1">
      <alignment vertical="center"/>
    </xf>
    <xf numFmtId="0" fontId="12" fillId="0" borderId="84" xfId="0" applyFont="1" applyBorder="1" applyAlignment="1">
      <alignment horizontal="left" vertical="center"/>
    </xf>
    <xf numFmtId="0" fontId="15" fillId="0" borderId="11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164" fontId="12" fillId="0" borderId="17" xfId="0" applyNumberFormat="1" applyFont="1" applyBorder="1" applyAlignment="1">
      <alignment vertical="center"/>
    </xf>
    <xf numFmtId="164" fontId="12" fillId="0" borderId="96" xfId="2" applyNumberFormat="1" applyFont="1" applyBorder="1" applyAlignment="1">
      <alignment vertical="center"/>
    </xf>
    <xf numFmtId="164" fontId="12" fillId="0" borderId="24" xfId="2" applyNumberFormat="1" applyFont="1" applyBorder="1" applyAlignment="1">
      <alignment vertical="center"/>
    </xf>
    <xf numFmtId="164" fontId="12" fillId="0" borderId="96" xfId="0" applyNumberFormat="1" applyFont="1" applyBorder="1" applyAlignment="1">
      <alignment vertical="center"/>
    </xf>
    <xf numFmtId="164" fontId="12" fillId="0" borderId="24" xfId="0" applyNumberFormat="1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3" fontId="12" fillId="0" borderId="80" xfId="0" applyNumberFormat="1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" fontId="17" fillId="0" borderId="56" xfId="0" applyNumberFormat="1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4" fontId="1" fillId="0" borderId="85" xfId="0" applyNumberFormat="1" applyFont="1" applyBorder="1" applyAlignment="1">
      <alignment vertical="center"/>
    </xf>
    <xf numFmtId="164" fontId="0" fillId="2" borderId="39" xfId="0" applyNumberFormat="1" applyFill="1" applyBorder="1" applyAlignment="1">
      <alignment vertical="center"/>
    </xf>
    <xf numFmtId="164" fontId="10" fillId="0" borderId="114" xfId="0" applyNumberFormat="1" applyFont="1" applyBorder="1" applyAlignment="1">
      <alignment vertical="center"/>
    </xf>
    <xf numFmtId="3" fontId="1" fillId="2" borderId="52" xfId="0" applyNumberFormat="1" applyFont="1" applyFill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 wrapText="1"/>
    </xf>
    <xf numFmtId="3" fontId="12" fillId="3" borderId="56" xfId="0" applyNumberFormat="1" applyFont="1" applyFill="1" applyBorder="1" applyAlignment="1">
      <alignment vertical="center" wrapText="1"/>
    </xf>
    <xf numFmtId="3" fontId="1" fillId="0" borderId="85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 wrapText="1"/>
    </xf>
    <xf numFmtId="3" fontId="12" fillId="0" borderId="56" xfId="0" quotePrefix="1" applyNumberFormat="1" applyFont="1" applyBorder="1" applyAlignment="1">
      <alignment vertical="center" wrapText="1"/>
    </xf>
    <xf numFmtId="3" fontId="3" fillId="0" borderId="60" xfId="0" applyNumberFormat="1" applyFont="1" applyBorder="1" applyAlignment="1">
      <alignment vertical="center"/>
    </xf>
    <xf numFmtId="164" fontId="1" fillId="2" borderId="77" xfId="0" applyNumberFormat="1" applyFont="1" applyFill="1" applyBorder="1" applyAlignment="1">
      <alignment vertical="center"/>
    </xf>
    <xf numFmtId="164" fontId="1" fillId="2" borderId="116" xfId="0" applyNumberFormat="1" applyFont="1" applyFill="1" applyBorder="1" applyAlignment="1">
      <alignment vertical="center"/>
    </xf>
    <xf numFmtId="164" fontId="1" fillId="0" borderId="117" xfId="0" applyNumberFormat="1" applyFont="1" applyBorder="1" applyAlignment="1">
      <alignment vertical="center"/>
    </xf>
    <xf numFmtId="164" fontId="12" fillId="4" borderId="113" xfId="0" applyNumberFormat="1" applyFont="1" applyFill="1" applyBorder="1" applyAlignment="1">
      <alignment vertical="center"/>
    </xf>
    <xf numFmtId="164" fontId="0" fillId="2" borderId="21" xfId="0" applyNumberFormat="1" applyFill="1" applyBorder="1" applyAlignment="1">
      <alignment vertical="center"/>
    </xf>
    <xf numFmtId="164" fontId="12" fillId="0" borderId="38" xfId="0" applyNumberFormat="1" applyFont="1" applyBorder="1" applyAlignment="1">
      <alignment vertical="center"/>
    </xf>
    <xf numFmtId="164" fontId="12" fillId="0" borderId="12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2" fillId="0" borderId="101" xfId="0" applyNumberFormat="1" applyFont="1" applyBorder="1" applyAlignment="1">
      <alignment vertical="center"/>
    </xf>
    <xf numFmtId="4" fontId="12" fillId="5" borderId="121" xfId="0" applyNumberFormat="1" applyFont="1" applyFill="1" applyBorder="1" applyAlignment="1">
      <alignment vertical="center"/>
    </xf>
    <xf numFmtId="4" fontId="12" fillId="4" borderId="66" xfId="0" applyNumberFormat="1" applyFont="1" applyFill="1" applyBorder="1" applyAlignment="1">
      <alignment vertical="center"/>
    </xf>
    <xf numFmtId="164" fontId="1" fillId="0" borderId="88" xfId="0" applyNumberFormat="1" applyFont="1" applyBorder="1" applyAlignment="1">
      <alignment vertical="center"/>
    </xf>
    <xf numFmtId="166" fontId="12" fillId="5" borderId="64" xfId="0" applyNumberFormat="1" applyFont="1" applyFill="1" applyBorder="1" applyAlignment="1">
      <alignment vertical="center"/>
    </xf>
    <xf numFmtId="0" fontId="0" fillId="0" borderId="26" xfId="0" applyBorder="1" applyAlignment="1">
      <alignment horizontal="right" vertical="center" wrapText="1"/>
    </xf>
    <xf numFmtId="164" fontId="0" fillId="0" borderId="92" xfId="0" applyNumberFormat="1" applyBorder="1" applyAlignment="1">
      <alignment horizontal="right" vertical="center"/>
    </xf>
    <xf numFmtId="164" fontId="12" fillId="0" borderId="94" xfId="0" applyNumberFormat="1" applyFont="1" applyBorder="1" applyAlignment="1">
      <alignment vertical="center"/>
    </xf>
    <xf numFmtId="164" fontId="12" fillId="0" borderId="89" xfId="0" applyNumberFormat="1" applyFont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164" fontId="12" fillId="3" borderId="12" xfId="0" applyNumberFormat="1" applyFont="1" applyFill="1" applyBorder="1" applyAlignment="1">
      <alignment vertical="center"/>
    </xf>
    <xf numFmtId="164" fontId="12" fillId="0" borderId="91" xfId="0" applyNumberFormat="1" applyFont="1" applyBorder="1" applyAlignment="1">
      <alignment vertical="center"/>
    </xf>
    <xf numFmtId="164" fontId="1" fillId="2" borderId="63" xfId="0" applyNumberFormat="1" applyFont="1" applyFill="1" applyBorder="1" applyAlignment="1">
      <alignment vertical="center"/>
    </xf>
    <xf numFmtId="164" fontId="0" fillId="0" borderId="98" xfId="0" applyNumberFormat="1" applyBorder="1" applyAlignment="1">
      <alignment vertical="center"/>
    </xf>
    <xf numFmtId="164" fontId="12" fillId="3" borderId="91" xfId="2" applyNumberFormat="1" applyFont="1" applyFill="1" applyBorder="1" applyAlignment="1">
      <alignment vertical="center"/>
    </xf>
    <xf numFmtId="164" fontId="12" fillId="0" borderId="91" xfId="2" applyNumberFormat="1" applyFont="1" applyBorder="1" applyAlignment="1">
      <alignment vertical="center"/>
    </xf>
    <xf numFmtId="164" fontId="0" fillId="3" borderId="122" xfId="0" applyNumberFormat="1" applyFill="1" applyBorder="1" applyAlignment="1">
      <alignment vertical="center"/>
    </xf>
    <xf numFmtId="164" fontId="12" fillId="3" borderId="91" xfId="0" applyNumberFormat="1" applyFont="1" applyFill="1" applyBorder="1" applyAlignment="1">
      <alignment vertical="center"/>
    </xf>
    <xf numFmtId="164" fontId="1" fillId="2" borderId="26" xfId="0" applyNumberFormat="1" applyFont="1" applyFill="1" applyBorder="1" applyAlignment="1">
      <alignment vertical="center"/>
    </xf>
    <xf numFmtId="164" fontId="17" fillId="0" borderId="28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vertical="center"/>
    </xf>
    <xf numFmtId="164" fontId="12" fillId="3" borderId="64" xfId="0" applyNumberFormat="1" applyFont="1" applyFill="1" applyBorder="1" applyAlignment="1">
      <alignment vertical="center"/>
    </xf>
    <xf numFmtId="164" fontId="12" fillId="3" borderId="30" xfId="0" applyNumberFormat="1" applyFont="1" applyFill="1" applyBorder="1" applyAlignment="1">
      <alignment vertical="center"/>
    </xf>
    <xf numFmtId="164" fontId="12" fillId="3" borderId="94" xfId="2" applyNumberFormat="1" applyFont="1" applyFill="1" applyBorder="1" applyAlignment="1">
      <alignment vertical="center"/>
    </xf>
    <xf numFmtId="164" fontId="14" fillId="3" borderId="33" xfId="2" applyNumberFormat="1" applyFont="1" applyFill="1" applyBorder="1" applyAlignment="1">
      <alignment vertical="center"/>
    </xf>
    <xf numFmtId="164" fontId="12" fillId="3" borderId="50" xfId="2" applyNumberFormat="1" applyFont="1" applyFill="1" applyBorder="1" applyAlignment="1">
      <alignment vertical="center"/>
    </xf>
    <xf numFmtId="164" fontId="12" fillId="3" borderId="94" xfId="0" applyNumberFormat="1" applyFont="1" applyFill="1" applyBorder="1" applyAlignment="1">
      <alignment vertical="center"/>
    </xf>
    <xf numFmtId="164" fontId="12" fillId="3" borderId="33" xfId="0" applyNumberFormat="1" applyFont="1" applyFill="1" applyBorder="1" applyAlignment="1">
      <alignment vertical="center"/>
    </xf>
    <xf numFmtId="164" fontId="12" fillId="5" borderId="5" xfId="2" applyNumberFormat="1" applyFont="1" applyFill="1" applyBorder="1" applyAlignment="1">
      <alignment vertical="center"/>
    </xf>
    <xf numFmtId="164" fontId="12" fillId="5" borderId="5" xfId="0" applyNumberFormat="1" applyFont="1" applyFill="1" applyBorder="1" applyAlignment="1">
      <alignment vertical="center"/>
    </xf>
    <xf numFmtId="164" fontId="12" fillId="5" borderId="50" xfId="0" applyNumberFormat="1" applyFont="1" applyFill="1" applyBorder="1" applyAlignment="1">
      <alignment vertical="center"/>
    </xf>
    <xf numFmtId="3" fontId="12" fillId="3" borderId="76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left" vertical="center"/>
    </xf>
    <xf numFmtId="166" fontId="0" fillId="0" borderId="93" xfId="0" applyNumberFormat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95" xfId="0" applyNumberFormat="1" applyFill="1" applyBorder="1" applyAlignment="1">
      <alignment vertical="center"/>
    </xf>
    <xf numFmtId="166" fontId="0" fillId="0" borderId="105" xfId="0" applyNumberForma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4" fontId="12" fillId="5" borderId="54" xfId="2" applyNumberFormat="1" applyFont="1" applyFill="1" applyBorder="1" applyAlignment="1">
      <alignment vertical="center"/>
    </xf>
    <xf numFmtId="166" fontId="12" fillId="0" borderId="37" xfId="0" applyNumberFormat="1" applyFont="1" applyBorder="1" applyAlignment="1">
      <alignment vertical="center"/>
    </xf>
    <xf numFmtId="0" fontId="12" fillId="0" borderId="0" xfId="2" quotePrefix="1" applyFont="1" applyAlignment="1">
      <alignment vertical="center"/>
    </xf>
    <xf numFmtId="164" fontId="14" fillId="0" borderId="32" xfId="2" applyNumberFormat="1" applyFont="1" applyBorder="1" applyAlignment="1">
      <alignment vertical="center"/>
    </xf>
    <xf numFmtId="164" fontId="12" fillId="5" borderId="17" xfId="2" applyNumberFormat="1" applyFont="1" applyFill="1" applyBorder="1" applyAlignment="1">
      <alignment vertical="center"/>
    </xf>
    <xf numFmtId="164" fontId="12" fillId="5" borderId="85" xfId="2" applyNumberFormat="1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166" fontId="12" fillId="5" borderId="66" xfId="0" applyNumberFormat="1" applyFont="1" applyFill="1" applyBorder="1" applyAlignment="1">
      <alignment vertical="center"/>
    </xf>
    <xf numFmtId="166" fontId="12" fillId="5" borderId="12" xfId="0" applyNumberFormat="1" applyFont="1" applyFill="1" applyBorder="1" applyAlignment="1">
      <alignment vertical="center"/>
    </xf>
    <xf numFmtId="0" fontId="12" fillId="0" borderId="102" xfId="0" applyFont="1" applyBorder="1" applyAlignment="1">
      <alignment vertical="center"/>
    </xf>
    <xf numFmtId="164" fontId="12" fillId="0" borderId="65" xfId="0" applyNumberFormat="1" applyFont="1" applyBorder="1" applyAlignment="1">
      <alignment vertical="center"/>
    </xf>
    <xf numFmtId="164" fontId="12" fillId="0" borderId="28" xfId="0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4" fontId="12" fillId="0" borderId="54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3" borderId="92" xfId="0" applyNumberFormat="1" applyFont="1" applyFill="1" applyBorder="1" applyAlignment="1">
      <alignment vertical="center"/>
    </xf>
    <xf numFmtId="164" fontId="12" fillId="0" borderId="102" xfId="0" applyNumberFormat="1" applyFont="1" applyBorder="1" applyAlignment="1">
      <alignment vertical="center"/>
    </xf>
    <xf numFmtId="164" fontId="12" fillId="4" borderId="65" xfId="0" applyNumberFormat="1" applyFont="1" applyFill="1" applyBorder="1" applyAlignment="1">
      <alignment vertical="center"/>
    </xf>
    <xf numFmtId="164" fontId="12" fillId="4" borderId="11" xfId="0" applyNumberFormat="1" applyFont="1" applyFill="1" applyBorder="1" applyAlignment="1">
      <alignment vertical="center"/>
    </xf>
    <xf numFmtId="164" fontId="12" fillId="4" borderId="54" xfId="0" applyNumberFormat="1" applyFont="1" applyFill="1" applyBorder="1" applyAlignment="1">
      <alignment vertical="center"/>
    </xf>
    <xf numFmtId="3" fontId="12" fillId="3" borderId="54" xfId="0" applyNumberFormat="1" applyFont="1" applyFill="1" applyBorder="1" applyAlignment="1">
      <alignment vertical="center" wrapText="1"/>
    </xf>
    <xf numFmtId="164" fontId="12" fillId="0" borderId="29" xfId="0" applyNumberFormat="1" applyFont="1" applyBorder="1" applyAlignment="1">
      <alignment horizontal="right" vertical="center"/>
    </xf>
    <xf numFmtId="164" fontId="12" fillId="4" borderId="58" xfId="0" applyNumberFormat="1" applyFont="1" applyFill="1" applyBorder="1" applyAlignment="1">
      <alignment vertical="center"/>
    </xf>
    <xf numFmtId="0" fontId="12" fillId="0" borderId="53" xfId="0" applyFont="1" applyBorder="1" applyAlignment="1">
      <alignment horizontal="left" vertical="center"/>
    </xf>
    <xf numFmtId="173" fontId="0" fillId="0" borderId="0" xfId="3" applyNumberFormat="1" applyFont="1" applyAlignment="1">
      <alignment vertical="center"/>
    </xf>
    <xf numFmtId="173" fontId="3" fillId="0" borderId="0" xfId="3" applyNumberFormat="1" applyFont="1" applyAlignment="1">
      <alignment vertical="center"/>
    </xf>
    <xf numFmtId="0" fontId="12" fillId="0" borderId="55" xfId="0" applyFont="1" applyBorder="1" applyAlignment="1">
      <alignment horizontal="left" vertical="center"/>
    </xf>
    <xf numFmtId="4" fontId="12" fillId="5" borderId="66" xfId="0" applyNumberFormat="1" applyFont="1" applyFill="1" applyBorder="1" applyAlignment="1">
      <alignment vertical="center"/>
    </xf>
    <xf numFmtId="164" fontId="12" fillId="5" borderId="56" xfId="2" applyNumberFormat="1" applyFont="1" applyFill="1" applyBorder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164" fontId="12" fillId="5" borderId="54" xfId="0" applyNumberFormat="1" applyFont="1" applyFill="1" applyBorder="1" applyAlignment="1">
      <alignment vertical="center"/>
    </xf>
    <xf numFmtId="0" fontId="12" fillId="0" borderId="120" xfId="0" applyFont="1" applyBorder="1" applyAlignment="1">
      <alignment vertical="center"/>
    </xf>
    <xf numFmtId="164" fontId="12" fillId="4" borderId="67" xfId="0" applyNumberFormat="1" applyFont="1" applyFill="1" applyBorder="1" applyAlignment="1">
      <alignment vertical="center"/>
    </xf>
    <xf numFmtId="164" fontId="12" fillId="4" borderId="35" xfId="0" applyNumberFormat="1" applyFont="1" applyFill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164" fontId="12" fillId="0" borderId="12" xfId="2" applyNumberFormat="1" applyFont="1" applyBorder="1" applyAlignment="1">
      <alignment vertical="center"/>
    </xf>
    <xf numFmtId="164" fontId="12" fillId="0" borderId="41" xfId="2" applyNumberFormat="1" applyFont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6" xfId="2" quotePrefix="1" applyFont="1" applyBorder="1" applyAlignment="1">
      <alignment vertical="center" wrapText="1"/>
    </xf>
    <xf numFmtId="164" fontId="12" fillId="5" borderId="8" xfId="0" applyNumberFormat="1" applyFont="1" applyFill="1" applyBorder="1" applyAlignment="1">
      <alignment vertical="center"/>
    </xf>
    <xf numFmtId="10" fontId="3" fillId="0" borderId="0" xfId="3" applyNumberFormat="1" applyFont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4" fontId="12" fillId="0" borderId="33" xfId="2" applyNumberFormat="1" applyFont="1" applyBorder="1" applyAlignment="1">
      <alignment vertical="center"/>
    </xf>
    <xf numFmtId="164" fontId="0" fillId="2" borderId="123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164" fontId="12" fillId="0" borderId="33" xfId="0" applyNumberFormat="1" applyFont="1" applyFill="1" applyBorder="1" applyAlignment="1">
      <alignment vertical="center"/>
    </xf>
    <xf numFmtId="164" fontId="14" fillId="0" borderId="56" xfId="2" applyNumberFormat="1" applyFont="1" applyFill="1" applyBorder="1" applyAlignment="1">
      <alignment vertical="center"/>
    </xf>
    <xf numFmtId="164" fontId="12" fillId="0" borderId="56" xfId="0" applyNumberFormat="1" applyFont="1" applyFill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72" fontId="1" fillId="2" borderId="62" xfId="0" applyNumberFormat="1" applyFont="1" applyFill="1" applyBorder="1" applyAlignment="1">
      <alignment vertical="center"/>
    </xf>
    <xf numFmtId="172" fontId="1" fillId="2" borderId="2" xfId="0" applyNumberFormat="1" applyFont="1" applyFill="1" applyBorder="1" applyAlignment="1">
      <alignment vertical="center"/>
    </xf>
    <xf numFmtId="172" fontId="1" fillId="2" borderId="52" xfId="0" applyNumberFormat="1" applyFont="1" applyFill="1" applyBorder="1" applyAlignment="1">
      <alignment vertical="center"/>
    </xf>
    <xf numFmtId="9" fontId="3" fillId="0" borderId="0" xfId="3" applyFont="1" applyAlignment="1">
      <alignment vertical="center"/>
    </xf>
    <xf numFmtId="0" fontId="12" fillId="0" borderId="56" xfId="0" quotePrefix="1" applyFont="1" applyBorder="1" applyAlignment="1">
      <alignment vertical="center"/>
    </xf>
    <xf numFmtId="174" fontId="1" fillId="0" borderId="27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right" vertical="center"/>
    </xf>
    <xf numFmtId="164" fontId="12" fillId="3" borderId="93" xfId="0" applyNumberFormat="1" applyFont="1" applyFill="1" applyBorder="1" applyAlignment="1">
      <alignment horizontal="right" vertical="center"/>
    </xf>
    <xf numFmtId="164" fontId="12" fillId="3" borderId="32" xfId="0" applyNumberFormat="1" applyFont="1" applyFill="1" applyBorder="1" applyAlignment="1">
      <alignment horizontal="right" vertical="center"/>
    </xf>
    <xf numFmtId="164" fontId="12" fillId="3" borderId="91" xfId="0" applyNumberFormat="1" applyFont="1" applyFill="1" applyBorder="1" applyAlignment="1">
      <alignment horizontal="right" vertical="center"/>
    </xf>
    <xf numFmtId="164" fontId="12" fillId="3" borderId="29" xfId="0" applyNumberFormat="1" applyFont="1" applyFill="1" applyBorder="1" applyAlignment="1">
      <alignment horizontal="right" vertical="center"/>
    </xf>
    <xf numFmtId="0" fontId="14" fillId="0" borderId="56" xfId="2" quotePrefix="1" applyFont="1" applyBorder="1" applyAlignment="1">
      <alignment horizontal="left" vertical="center"/>
    </xf>
    <xf numFmtId="164" fontId="14" fillId="3" borderId="32" xfId="2" applyNumberFormat="1" applyFont="1" applyFill="1" applyBorder="1" applyAlignment="1">
      <alignment horizontal="right" vertical="center"/>
    </xf>
    <xf numFmtId="0" fontId="13" fillId="0" borderId="57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164" fontId="7" fillId="0" borderId="37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0" fontId="12" fillId="0" borderId="56" xfId="2" applyFont="1" applyBorder="1" applyAlignment="1">
      <alignment horizontal="left" vertical="center" wrapText="1"/>
    </xf>
    <xf numFmtId="0" fontId="12" fillId="0" borderId="50" xfId="2" applyFont="1" applyBorder="1" applyAlignment="1">
      <alignment horizontal="left" vertical="center" wrapText="1"/>
    </xf>
    <xf numFmtId="164" fontId="12" fillId="0" borderId="66" xfId="0" applyNumberFormat="1" applyFont="1" applyBorder="1" applyAlignment="1">
      <alignment horizontal="right" vertical="center"/>
    </xf>
    <xf numFmtId="164" fontId="12" fillId="0" borderId="64" xfId="0" applyNumberFormat="1" applyFont="1" applyBorder="1" applyAlignment="1">
      <alignment horizontal="right" vertical="center"/>
    </xf>
    <xf numFmtId="164" fontId="12" fillId="0" borderId="67" xfId="0" applyNumberFormat="1" applyFont="1" applyBorder="1" applyAlignment="1">
      <alignment horizontal="right" vertical="center"/>
    </xf>
    <xf numFmtId="164" fontId="12" fillId="0" borderId="65" xfId="0" applyNumberFormat="1" applyFont="1" applyBorder="1" applyAlignment="1">
      <alignment horizontal="right" vertical="center"/>
    </xf>
    <xf numFmtId="164" fontId="7" fillId="0" borderId="110" xfId="0" applyNumberFormat="1" applyFont="1" applyBorder="1" applyAlignment="1">
      <alignment horizontal="right" vertical="center"/>
    </xf>
    <xf numFmtId="164" fontId="7" fillId="0" borderId="92" xfId="0" applyNumberFormat="1" applyFont="1" applyBorder="1" applyAlignment="1">
      <alignment horizontal="right" vertical="center"/>
    </xf>
    <xf numFmtId="0" fontId="12" fillId="0" borderId="58" xfId="2" quotePrefix="1" applyFont="1" applyBorder="1" applyAlignment="1">
      <alignment horizontal="left" vertical="center"/>
    </xf>
    <xf numFmtId="0" fontId="12" fillId="0" borderId="54" xfId="2" quotePrefix="1" applyFont="1" applyBorder="1" applyAlignment="1">
      <alignment horizontal="left" vertical="center"/>
    </xf>
    <xf numFmtId="164" fontId="7" fillId="0" borderId="36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93" xfId="0" applyNumberFormat="1" applyFont="1" applyBorder="1" applyAlignment="1">
      <alignment horizontal="right" vertical="center"/>
    </xf>
    <xf numFmtId="164" fontId="12" fillId="0" borderId="94" xfId="0" applyNumberFormat="1" applyFont="1" applyBorder="1" applyAlignment="1">
      <alignment horizontal="right" vertical="center"/>
    </xf>
    <xf numFmtId="164" fontId="12" fillId="0" borderId="32" xfId="0" applyNumberFormat="1" applyFont="1" applyBorder="1" applyAlignment="1">
      <alignment horizontal="right" vertical="center"/>
    </xf>
    <xf numFmtId="164" fontId="12" fillId="0" borderId="33" xfId="0" applyNumberFormat="1" applyFont="1" applyBorder="1" applyAlignment="1">
      <alignment horizontal="right" vertical="center"/>
    </xf>
    <xf numFmtId="164" fontId="12" fillId="0" borderId="91" xfId="0" applyNumberFormat="1" applyFont="1" applyBorder="1" applyAlignment="1">
      <alignment horizontal="right" vertical="center"/>
    </xf>
    <xf numFmtId="164" fontId="12" fillId="0" borderId="87" xfId="0" applyNumberFormat="1" applyFont="1" applyBorder="1" applyAlignment="1">
      <alignment horizontal="right" vertical="center"/>
    </xf>
    <xf numFmtId="164" fontId="7" fillId="0" borderId="86" xfId="0" applyNumberFormat="1" applyFont="1" applyBorder="1" applyAlignment="1">
      <alignment horizontal="right" vertical="center"/>
    </xf>
    <xf numFmtId="164" fontId="7" fillId="0" borderId="98" xfId="0" applyNumberFormat="1" applyFont="1" applyBorder="1" applyAlignment="1">
      <alignment horizontal="right" vertical="center"/>
    </xf>
    <xf numFmtId="164" fontId="7" fillId="0" borderId="118" xfId="0" applyNumberFormat="1" applyFont="1" applyBorder="1" applyAlignment="1">
      <alignment horizontal="right" vertical="center"/>
    </xf>
    <xf numFmtId="164" fontId="7" fillId="0" borderId="40" xfId="0" applyNumberFormat="1" applyFont="1" applyBorder="1" applyAlignment="1">
      <alignment horizontal="right" vertical="center"/>
    </xf>
    <xf numFmtId="0" fontId="12" fillId="0" borderId="58" xfId="2" applyFont="1" applyBorder="1" applyAlignment="1">
      <alignment horizontal="left" vertical="center" wrapText="1"/>
    </xf>
    <xf numFmtId="0" fontId="12" fillId="0" borderId="54" xfId="2" applyFont="1" applyBorder="1" applyAlignment="1">
      <alignment horizontal="left" vertical="center" wrapText="1"/>
    </xf>
    <xf numFmtId="164" fontId="12" fillId="0" borderId="36" xfId="0" applyNumberFormat="1" applyFont="1" applyBorder="1" applyAlignment="1">
      <alignment horizontal="right" vertical="center"/>
    </xf>
    <xf numFmtId="164" fontId="12" fillId="0" borderId="28" xfId="0" applyNumberFormat="1" applyFont="1" applyBorder="1" applyAlignment="1">
      <alignment horizontal="right" vertical="center"/>
    </xf>
    <xf numFmtId="164" fontId="12" fillId="0" borderId="37" xfId="0" applyNumberFormat="1" applyFont="1" applyBorder="1" applyAlignment="1">
      <alignment horizontal="right" vertical="center"/>
    </xf>
    <xf numFmtId="164" fontId="12" fillId="0" borderId="31" xfId="0" applyNumberFormat="1" applyFont="1" applyBorder="1" applyAlignment="1">
      <alignment horizontal="right" vertical="center"/>
    </xf>
    <xf numFmtId="164" fontId="12" fillId="0" borderId="86" xfId="0" applyNumberFormat="1" applyFont="1" applyBorder="1" applyAlignment="1">
      <alignment horizontal="right" vertical="center"/>
    </xf>
    <xf numFmtId="164" fontId="12" fillId="0" borderId="98" xfId="0" applyNumberFormat="1" applyFont="1" applyBorder="1" applyAlignment="1">
      <alignment horizontal="right" vertical="center"/>
    </xf>
    <xf numFmtId="164" fontId="12" fillId="0" borderId="110" xfId="0" applyNumberFormat="1" applyFont="1" applyBorder="1" applyAlignment="1">
      <alignment horizontal="right" vertical="center"/>
    </xf>
    <xf numFmtId="164" fontId="12" fillId="0" borderId="92" xfId="0" applyNumberFormat="1" applyFont="1" applyBorder="1" applyAlignment="1">
      <alignment horizontal="right" vertical="center"/>
    </xf>
    <xf numFmtId="164" fontId="12" fillId="0" borderId="119" xfId="0" applyNumberFormat="1" applyFont="1" applyBorder="1" applyAlignment="1">
      <alignment horizontal="right" vertical="center"/>
    </xf>
    <xf numFmtId="164" fontId="12" fillId="0" borderId="45" xfId="0" applyNumberFormat="1" applyFont="1" applyBorder="1" applyAlignment="1">
      <alignment horizontal="right" vertical="center"/>
    </xf>
    <xf numFmtId="164" fontId="12" fillId="5" borderId="67" xfId="2" applyNumberFormat="1" applyFont="1" applyFill="1" applyBorder="1" applyAlignment="1">
      <alignment horizontal="right" vertical="center"/>
    </xf>
    <xf numFmtId="164" fontId="12" fillId="5" borderId="66" xfId="2" applyNumberFormat="1" applyFont="1" applyFill="1" applyBorder="1" applyAlignment="1">
      <alignment horizontal="right" vertical="center"/>
    </xf>
    <xf numFmtId="0" fontId="12" fillId="0" borderId="79" xfId="0" applyFont="1" applyBorder="1" applyAlignment="1">
      <alignment horizontal="left" vertical="center" wrapText="1"/>
    </xf>
    <xf numFmtId="164" fontId="12" fillId="5" borderId="113" xfId="0" applyNumberFormat="1" applyFont="1" applyFill="1" applyBorder="1" applyAlignment="1">
      <alignment horizontal="right" vertical="center"/>
    </xf>
    <xf numFmtId="164" fontId="12" fillId="5" borderId="8" xfId="0" applyNumberFormat="1" applyFont="1" applyFill="1" applyBorder="1" applyAlignment="1">
      <alignment horizontal="right" vertical="center"/>
    </xf>
    <xf numFmtId="164" fontId="12" fillId="4" borderId="113" xfId="2" applyNumberFormat="1" applyFont="1" applyFill="1" applyBorder="1" applyAlignment="1">
      <alignment horizontal="right" vertical="center"/>
    </xf>
    <xf numFmtId="164" fontId="12" fillId="5" borderId="111" xfId="0" applyNumberFormat="1" applyFont="1" applyFill="1" applyBorder="1" applyAlignment="1">
      <alignment horizontal="right" vertical="center"/>
    </xf>
    <xf numFmtId="164" fontId="12" fillId="5" borderId="112" xfId="0" applyNumberFormat="1" applyFont="1" applyFill="1" applyBorder="1" applyAlignment="1">
      <alignment horizontal="right" vertical="center"/>
    </xf>
    <xf numFmtId="164" fontId="12" fillId="5" borderId="66" xfId="0" applyNumberFormat="1" applyFont="1" applyFill="1" applyBorder="1" applyAlignment="1">
      <alignment horizontal="right" vertical="center"/>
    </xf>
    <xf numFmtId="3" fontId="14" fillId="3" borderId="79" xfId="2" applyNumberFormat="1" applyFont="1" applyFill="1" applyBorder="1" applyAlignment="1">
      <alignment horizontal="left" vertical="center" wrapText="1"/>
    </xf>
    <xf numFmtId="3" fontId="14" fillId="3" borderId="78" xfId="2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</cellXfs>
  <cellStyles count="4">
    <cellStyle name="Excel Built-in Normal" xfId="1"/>
    <cellStyle name="Hipervínculo" xfId="2" builtinId="8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'[1]Serie datos mensuales'!$F$4</c:f>
              <c:strCache>
                <c:ptCount val="1"/>
                <c:pt idx="0">
                  <c:v>Ingresos cobrados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'[1]Serie datos mensuales'!$B$5:$B$32</c:f>
              <c:numCache>
                <c:formatCode>General</c:formatCode>
                <c:ptCount val="2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</c:numCache>
            </c:numRef>
          </c:cat>
          <c:val>
            <c:numRef>
              <c:f>'[1]Serie datos mensuales'!$F$5:$F$32</c:f>
              <c:numCache>
                <c:formatCode>General</c:formatCode>
                <c:ptCount val="28"/>
                <c:pt idx="0">
                  <c:v>312275716.06</c:v>
                </c:pt>
                <c:pt idx="1">
                  <c:v>312275716.06</c:v>
                </c:pt>
                <c:pt idx="2">
                  <c:v>312275716.06</c:v>
                </c:pt>
                <c:pt idx="3">
                  <c:v>327193092.06</c:v>
                </c:pt>
                <c:pt idx="4">
                  <c:v>350053092.06</c:v>
                </c:pt>
                <c:pt idx="5">
                  <c:v>353846151.51999998</c:v>
                </c:pt>
                <c:pt idx="6">
                  <c:v>369429011.38</c:v>
                </c:pt>
                <c:pt idx="7">
                  <c:v>391422593.66000003</c:v>
                </c:pt>
                <c:pt idx="8">
                  <c:v>409193497.22000003</c:v>
                </c:pt>
                <c:pt idx="9">
                  <c:v>415169072</c:v>
                </c:pt>
                <c:pt idx="10">
                  <c:v>442789097.30000001</c:v>
                </c:pt>
                <c:pt idx="11">
                  <c:v>474783124.52999997</c:v>
                </c:pt>
                <c:pt idx="12">
                  <c:v>505352656.38</c:v>
                </c:pt>
                <c:pt idx="13">
                  <c:v>510888054.31999999</c:v>
                </c:pt>
                <c:pt idx="14">
                  <c:v>527757459.32000005</c:v>
                </c:pt>
                <c:pt idx="15">
                  <c:v>580833596.23000014</c:v>
                </c:pt>
                <c:pt idx="16">
                  <c:v>580833596.23000014</c:v>
                </c:pt>
                <c:pt idx="17">
                  <c:v>581775252.15999997</c:v>
                </c:pt>
                <c:pt idx="18">
                  <c:v>590650851.16999996</c:v>
                </c:pt>
                <c:pt idx="19">
                  <c:v>596475698.25999999</c:v>
                </c:pt>
                <c:pt idx="20">
                  <c:v>621178331.25999999</c:v>
                </c:pt>
                <c:pt idx="21">
                  <c:v>621178331.25999999</c:v>
                </c:pt>
                <c:pt idx="22">
                  <c:v>638276149.35000002</c:v>
                </c:pt>
                <c:pt idx="23">
                  <c:v>656993047.01999998</c:v>
                </c:pt>
                <c:pt idx="24">
                  <c:v>661206130.16999996</c:v>
                </c:pt>
                <c:pt idx="25">
                  <c:v>661206130.16999996</c:v>
                </c:pt>
                <c:pt idx="26">
                  <c:v>661206130.16999996</c:v>
                </c:pt>
                <c:pt idx="27">
                  <c:v>661206130.16999996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64384"/>
        <c:axId val="97405184"/>
      </c:barChart>
      <c:lineChart>
        <c:grouping val="standard"/>
        <c:varyColors val="0"/>
        <c:ser>
          <c:idx val="0"/>
          <c:order val="0"/>
          <c:tx>
            <c:strRef>
              <c:f>'[1]Serie datos mensuales'!$C$4</c:f>
              <c:strCache>
                <c:ptCount val="1"/>
                <c:pt idx="0">
                  <c:v>Autorizaciones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'[1]Serie datos mensuales'!$B$5:$B$32</c:f>
              <c:numCache>
                <c:formatCode>General</c:formatCode>
                <c:ptCount val="2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</c:numCache>
            </c:numRef>
          </c:cat>
          <c:val>
            <c:numRef>
              <c:f>'[1]Serie datos mensuales'!$C$5:$C$32</c:f>
              <c:numCache>
                <c:formatCode>General</c:formatCode>
                <c:ptCount val="28"/>
                <c:pt idx="0">
                  <c:v>30332165.620000001</c:v>
                </c:pt>
                <c:pt idx="1">
                  <c:v>66541892.120000005</c:v>
                </c:pt>
                <c:pt idx="2">
                  <c:v>81105030.549999997</c:v>
                </c:pt>
                <c:pt idx="3">
                  <c:v>133602533.01000002</c:v>
                </c:pt>
                <c:pt idx="4">
                  <c:v>135818600.92000002</c:v>
                </c:pt>
                <c:pt idx="5">
                  <c:v>137976587.34000006</c:v>
                </c:pt>
                <c:pt idx="6">
                  <c:v>143972086.03000003</c:v>
                </c:pt>
                <c:pt idx="7">
                  <c:v>181779520.1800001</c:v>
                </c:pt>
                <c:pt idx="8">
                  <c:v>226701739.68000007</c:v>
                </c:pt>
                <c:pt idx="9">
                  <c:v>237583542.01000005</c:v>
                </c:pt>
                <c:pt idx="10">
                  <c:v>265219534.83000001</c:v>
                </c:pt>
                <c:pt idx="11">
                  <c:v>308425602.06999999</c:v>
                </c:pt>
                <c:pt idx="12">
                  <c:v>328186007.80000007</c:v>
                </c:pt>
                <c:pt idx="13">
                  <c:v>328183529.00999999</c:v>
                </c:pt>
                <c:pt idx="14">
                  <c:v>310039511.24000001</c:v>
                </c:pt>
                <c:pt idx="15">
                  <c:v>309657312.69</c:v>
                </c:pt>
                <c:pt idx="16">
                  <c:v>341699667.47000003</c:v>
                </c:pt>
                <c:pt idx="17">
                  <c:v>346343808.17000002</c:v>
                </c:pt>
                <c:pt idx="18">
                  <c:v>390525893.56</c:v>
                </c:pt>
                <c:pt idx="19">
                  <c:v>397353643.27999997</c:v>
                </c:pt>
                <c:pt idx="20">
                  <c:v>405575721.81</c:v>
                </c:pt>
                <c:pt idx="21">
                  <c:v>406981772.25999999</c:v>
                </c:pt>
                <c:pt idx="22">
                  <c:v>435796436.02999997</c:v>
                </c:pt>
                <c:pt idx="23">
                  <c:v>480670920.14999998</c:v>
                </c:pt>
                <c:pt idx="24">
                  <c:v>480670920.14999998</c:v>
                </c:pt>
                <c:pt idx="25">
                  <c:v>485168444.20999998</c:v>
                </c:pt>
                <c:pt idx="26">
                  <c:v>503780579.38999999</c:v>
                </c:pt>
                <c:pt idx="27">
                  <c:v>504441774.14999998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'[1]Serie datos mensuales'!$D$4</c:f>
              <c:strCache>
                <c:ptCount val="1"/>
                <c:pt idx="0">
                  <c:v>Disposiciones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'[1]Serie datos mensuales'!$B$5:$B$32</c:f>
              <c:numCache>
                <c:formatCode>General</c:formatCode>
                <c:ptCount val="2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</c:numCache>
            </c:numRef>
          </c:cat>
          <c:val>
            <c:numRef>
              <c:f>'[1]Serie datos mensuales'!$D$5:$D$32</c:f>
              <c:numCache>
                <c:formatCode>General</c:formatCode>
                <c:ptCount val="28"/>
                <c:pt idx="0">
                  <c:v>4540878.41</c:v>
                </c:pt>
                <c:pt idx="1">
                  <c:v>31286892.059999999</c:v>
                </c:pt>
                <c:pt idx="2">
                  <c:v>31841948.940000001</c:v>
                </c:pt>
                <c:pt idx="3">
                  <c:v>83985022.400000006</c:v>
                </c:pt>
                <c:pt idx="4">
                  <c:v>83259489.299999997</c:v>
                </c:pt>
                <c:pt idx="5">
                  <c:v>85844730.459999979</c:v>
                </c:pt>
                <c:pt idx="6">
                  <c:v>91018697.200000018</c:v>
                </c:pt>
                <c:pt idx="7">
                  <c:v>104637403.17999999</c:v>
                </c:pt>
                <c:pt idx="8">
                  <c:v>144912958.14000002</c:v>
                </c:pt>
                <c:pt idx="9">
                  <c:v>173427739.48000002</c:v>
                </c:pt>
                <c:pt idx="10">
                  <c:v>183472262.40000001</c:v>
                </c:pt>
                <c:pt idx="11">
                  <c:v>195530233.07999998</c:v>
                </c:pt>
                <c:pt idx="12">
                  <c:v>215972338.05999997</c:v>
                </c:pt>
                <c:pt idx="13">
                  <c:v>215970870.38999999</c:v>
                </c:pt>
                <c:pt idx="14">
                  <c:v>220154203.63000003</c:v>
                </c:pt>
                <c:pt idx="15">
                  <c:v>246299617.97</c:v>
                </c:pt>
                <c:pt idx="16">
                  <c:v>247973181.50999999</c:v>
                </c:pt>
                <c:pt idx="17">
                  <c:v>257231132.53</c:v>
                </c:pt>
                <c:pt idx="18">
                  <c:v>271512724.29000002</c:v>
                </c:pt>
                <c:pt idx="19">
                  <c:v>278522690.06999999</c:v>
                </c:pt>
                <c:pt idx="20">
                  <c:v>287405892.55000001</c:v>
                </c:pt>
                <c:pt idx="21">
                  <c:v>300895368.76999998</c:v>
                </c:pt>
                <c:pt idx="22">
                  <c:v>318032303.16000003</c:v>
                </c:pt>
                <c:pt idx="23">
                  <c:v>374259648.55000001</c:v>
                </c:pt>
                <c:pt idx="24">
                  <c:v>379362697.51999998</c:v>
                </c:pt>
                <c:pt idx="25">
                  <c:v>379826173.86000001</c:v>
                </c:pt>
                <c:pt idx="26">
                  <c:v>392699911.18000001</c:v>
                </c:pt>
                <c:pt idx="27">
                  <c:v>407395482.52999997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'[1]Serie datos mensuales'!$E$4</c:f>
              <c:strCache>
                <c:ptCount val="1"/>
                <c:pt idx="0">
                  <c:v>Obligaciones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'[1]Serie datos mensuales'!$B$5:$B$32</c:f>
              <c:numCache>
                <c:formatCode>General</c:formatCode>
                <c:ptCount val="2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</c:numCache>
            </c:numRef>
          </c:cat>
          <c:val>
            <c:numRef>
              <c:f>'[1]Serie datos mensuales'!$E$5:$E$32</c:f>
              <c:numCache>
                <c:formatCode>General</c:formatCode>
                <c:ptCount val="28"/>
                <c:pt idx="0">
                  <c:v>726225.17</c:v>
                </c:pt>
                <c:pt idx="1">
                  <c:v>614964.89</c:v>
                </c:pt>
                <c:pt idx="2">
                  <c:v>2143579.84</c:v>
                </c:pt>
                <c:pt idx="3">
                  <c:v>2141244.9899999998</c:v>
                </c:pt>
                <c:pt idx="4">
                  <c:v>2355043.2200000002</c:v>
                </c:pt>
                <c:pt idx="5">
                  <c:v>2838414.09</c:v>
                </c:pt>
                <c:pt idx="6">
                  <c:v>6742821.4399999995</c:v>
                </c:pt>
                <c:pt idx="7">
                  <c:v>11022855.870000003</c:v>
                </c:pt>
                <c:pt idx="8">
                  <c:v>11073721.850000001</c:v>
                </c:pt>
                <c:pt idx="9">
                  <c:v>31454665.010000002</c:v>
                </c:pt>
                <c:pt idx="10">
                  <c:v>34168862.789999999</c:v>
                </c:pt>
                <c:pt idx="11">
                  <c:v>40056055.25999999</c:v>
                </c:pt>
                <c:pt idx="12">
                  <c:v>58803228.559999995</c:v>
                </c:pt>
                <c:pt idx="13">
                  <c:v>58857512.091113016</c:v>
                </c:pt>
                <c:pt idx="14">
                  <c:v>59190674.94111301</c:v>
                </c:pt>
                <c:pt idx="15">
                  <c:v>63550252.381113008</c:v>
                </c:pt>
                <c:pt idx="16">
                  <c:v>66137096.471113011</c:v>
                </c:pt>
                <c:pt idx="17">
                  <c:v>92766117.663315699</c:v>
                </c:pt>
                <c:pt idx="18">
                  <c:v>106318511.946741</c:v>
                </c:pt>
                <c:pt idx="19">
                  <c:v>111243931.19890399</c:v>
                </c:pt>
                <c:pt idx="20">
                  <c:v>116543594.11890399</c:v>
                </c:pt>
                <c:pt idx="21">
                  <c:v>129351305.738904</c:v>
                </c:pt>
                <c:pt idx="22">
                  <c:v>140404722.168147</c:v>
                </c:pt>
                <c:pt idx="23">
                  <c:v>187529317.58829901</c:v>
                </c:pt>
                <c:pt idx="24">
                  <c:v>221604038.718299</c:v>
                </c:pt>
                <c:pt idx="25">
                  <c:v>221615483.11829901</c:v>
                </c:pt>
                <c:pt idx="26">
                  <c:v>225421517.67029899</c:v>
                </c:pt>
                <c:pt idx="27">
                  <c:v>227662159.820299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64384"/>
        <c:axId val="97405184"/>
      </c:lineChart>
      <c:catAx>
        <c:axId val="916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405184"/>
        <c:crosses val="autoZero"/>
        <c:auto val="1"/>
        <c:lblAlgn val="ctr"/>
        <c:lblOffset val="100"/>
        <c:noMultiLvlLbl val="1"/>
      </c:catAx>
      <c:valAx>
        <c:axId val="97405184"/>
        <c:scaling>
          <c:orientation val="minMax"/>
          <c:max val="65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66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[1]Ingresos!$D$2</c:f>
              <c:strCache>
                <c:ptCount val="1"/>
                <c:pt idx="0">
                  <c:v>Cobrados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8090457211367098"/>
                  <c:y val="5.0452452567516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740368509212731"/>
                  <c:y val="0.108333031261117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97822445561138"/>
                  <c:y val="0.24904927804740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164414633356018E-2"/>
                  <c:y val="-3.544775881117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2263374485602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026800670016752E-2"/>
                  <c:y val="-6.7469879518072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066089886912285"/>
                  <c:y val="0.10979966920193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037037037037037"/>
                  <c:y val="-2.2708840227088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267424905220123E-2"/>
                  <c:y val="-1.06391810512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2016460905349795"/>
                  <c:y val="9.73236009732360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[1]Ingresos!$B$3:$B$14</c:f>
              <c:strCache>
                <c:ptCount val="12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[1]Ingresos!$D$3:$D$14</c:f>
              <c:numCache>
                <c:formatCode>General</c:formatCode>
                <c:ptCount val="12"/>
                <c:pt idx="0">
                  <c:v>101.84348831000001</c:v>
                </c:pt>
                <c:pt idx="1">
                  <c:v>16.5</c:v>
                </c:pt>
                <c:pt idx="2">
                  <c:v>116.8</c:v>
                </c:pt>
                <c:pt idx="3">
                  <c:v>77.400000000000006</c:v>
                </c:pt>
                <c:pt idx="4">
                  <c:v>20.2</c:v>
                </c:pt>
                <c:pt idx="5">
                  <c:v>49.1</c:v>
                </c:pt>
                <c:pt idx="6">
                  <c:v>169.3</c:v>
                </c:pt>
                <c:pt idx="7">
                  <c:v>49.5</c:v>
                </c:pt>
                <c:pt idx="8">
                  <c:v>6.9</c:v>
                </c:pt>
                <c:pt idx="9">
                  <c:v>46.4</c:v>
                </c:pt>
                <c:pt idx="10">
                  <c:v>7.3361882200000004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[1]Ingresos!$C$2</c:f>
              <c:strCache>
                <c:ptCount val="1"/>
                <c:pt idx="0">
                  <c:v>Asignados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[1]Ingresos!$B$3:$B$14</c:f>
              <c:strCache>
                <c:ptCount val="12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[1]Ingresos!$C$3:$C$14</c:f>
              <c:numCache>
                <c:formatCode>General</c:formatCode>
                <c:ptCount val="12"/>
                <c:pt idx="0">
                  <c:v>114.17854013</c:v>
                </c:pt>
                <c:pt idx="1">
                  <c:v>16.5</c:v>
                </c:pt>
                <c:pt idx="2">
                  <c:v>136.4</c:v>
                </c:pt>
                <c:pt idx="3">
                  <c:v>77.400000000000006</c:v>
                </c:pt>
                <c:pt idx="4">
                  <c:v>29.48122876</c:v>
                </c:pt>
                <c:pt idx="5">
                  <c:v>49.1</c:v>
                </c:pt>
                <c:pt idx="6">
                  <c:v>169.29836007</c:v>
                </c:pt>
                <c:pt idx="7">
                  <c:v>49.5</c:v>
                </c:pt>
                <c:pt idx="8">
                  <c:v>6.9</c:v>
                </c:pt>
                <c:pt idx="9">
                  <c:v>69.900000000000006</c:v>
                </c:pt>
                <c:pt idx="10">
                  <c:v>7.3361882200000004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[1]Ingresos!$D$2</c:f>
              <c:strCache>
                <c:ptCount val="1"/>
                <c:pt idx="0">
                  <c:v>Cobrados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[1]Ingresos!$B$3:$B$14</c:f>
              <c:strCache>
                <c:ptCount val="12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[1]Ingresos!$D$3:$D$14</c:f>
              <c:numCache>
                <c:formatCode>General</c:formatCode>
                <c:ptCount val="12"/>
                <c:pt idx="0">
                  <c:v>101.84348831000001</c:v>
                </c:pt>
                <c:pt idx="1">
                  <c:v>16.5</c:v>
                </c:pt>
                <c:pt idx="2">
                  <c:v>116.8</c:v>
                </c:pt>
                <c:pt idx="3">
                  <c:v>77.400000000000006</c:v>
                </c:pt>
                <c:pt idx="4">
                  <c:v>20.2</c:v>
                </c:pt>
                <c:pt idx="5">
                  <c:v>49.1</c:v>
                </c:pt>
                <c:pt idx="6">
                  <c:v>169.3</c:v>
                </c:pt>
                <c:pt idx="7">
                  <c:v>49.5</c:v>
                </c:pt>
                <c:pt idx="8">
                  <c:v>6.9</c:v>
                </c:pt>
                <c:pt idx="9">
                  <c:v>46.4</c:v>
                </c:pt>
                <c:pt idx="10">
                  <c:v>7.3361882200000004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57344"/>
        <c:axId val="121291904"/>
      </c:lineChart>
      <c:catAx>
        <c:axId val="1212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291904"/>
        <c:crosses val="autoZero"/>
        <c:auto val="1"/>
        <c:lblAlgn val="ctr"/>
        <c:lblOffset val="100"/>
        <c:noMultiLvlLbl val="0"/>
      </c:catAx>
      <c:valAx>
        <c:axId val="121291904"/>
        <c:scaling>
          <c:orientation val="minMax"/>
          <c:max val="2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257344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16937810460213E-2"/>
                  <c:y val="-2.56410308178943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84939338879722"/>
                  <c:y val="1.2820515408947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51314004537954"/>
                  <c:y val="4.3589752390420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088393225939693E-2"/>
                  <c:y val="-6.4610866372980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756352690685837E-2"/>
                  <c:y val="-1.0256412327157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93857466996844E-2"/>
                  <c:y val="-6.1538473962946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440844058061516"/>
                  <c:y val="0.13719634164672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365551425030982"/>
                  <c:y val="3.81791483113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5093857466996802E-2"/>
                  <c:y val="2.56410308178943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731324032820082E-2"/>
                  <c:y val="-2.0512824654315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56276269710332E-2"/>
                  <c:y val="-7.4358989371893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503128582233233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[1]Consejerías!$B$6:$B$16</c:f>
              <c:strCache>
                <c:ptCount val="11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[1]Consejerías!$C$6:$C$16</c:f>
              <c:numCache>
                <c:formatCode>General</c:formatCode>
                <c:ptCount val="11"/>
                <c:pt idx="0">
                  <c:v>79.741022940000008</c:v>
                </c:pt>
                <c:pt idx="1">
                  <c:v>7.984</c:v>
                </c:pt>
                <c:pt idx="2">
                  <c:v>84.572326529999998</c:v>
                </c:pt>
                <c:pt idx="3">
                  <c:v>52.119506709999996</c:v>
                </c:pt>
                <c:pt idx="4">
                  <c:v>17.190712309999999</c:v>
                </c:pt>
                <c:pt idx="5">
                  <c:v>36.804475910000001</c:v>
                </c:pt>
                <c:pt idx="6">
                  <c:v>158.13269302999998</c:v>
                </c:pt>
                <c:pt idx="7">
                  <c:v>32.949815640000004</c:v>
                </c:pt>
                <c:pt idx="8">
                  <c:v>1.1443329799999999</c:v>
                </c:pt>
                <c:pt idx="9">
                  <c:v>29.20440559</c:v>
                </c:pt>
                <c:pt idx="10">
                  <c:v>4.5984825100000002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3375047763109693E-3"/>
                  <c:y val="-2.5641030817894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1752006050607"/>
                  <c:y val="-1.7948721572526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51314004537954"/>
                  <c:y val="4.3589752390420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90311986863711E-2"/>
                  <c:y val="-7.0323503621051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756352690685837E-2"/>
                  <c:y val="-1.0256412327157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93857466996844E-2"/>
                  <c:y val="-6.1538473962946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197225346831648"/>
                  <c:y val="0.11929036829360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270935960591134"/>
                  <c:y val="3.3755281738104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756352690685837E-2"/>
                  <c:y val="1.0256412327157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1743838361752929E-2"/>
                  <c:y val="-1.2820515408947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56276269710332E-2"/>
                  <c:y val="-7.4358989371893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503128582233233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[1]Consejerías!$B$6:$B$16</c:f>
              <c:strCache>
                <c:ptCount val="11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[1]Consejerías!$D$6:$D$16</c:f>
              <c:numCache>
                <c:formatCode>General</c:formatCode>
                <c:ptCount val="11"/>
                <c:pt idx="0">
                  <c:v>68.101976590000007</c:v>
                </c:pt>
                <c:pt idx="1">
                  <c:v>7.4619999999999997</c:v>
                </c:pt>
                <c:pt idx="2">
                  <c:v>77.879071470000014</c:v>
                </c:pt>
                <c:pt idx="3">
                  <c:v>38.544385950000006</c:v>
                </c:pt>
                <c:pt idx="4">
                  <c:v>17.085165909999997</c:v>
                </c:pt>
                <c:pt idx="5">
                  <c:v>35.340134290000002</c:v>
                </c:pt>
                <c:pt idx="6">
                  <c:v>111.86617343</c:v>
                </c:pt>
                <c:pt idx="7">
                  <c:v>22.638414310000002</c:v>
                </c:pt>
                <c:pt idx="8">
                  <c:v>1.1443329799999999</c:v>
                </c:pt>
                <c:pt idx="9">
                  <c:v>23.277242219999998</c:v>
                </c:pt>
                <c:pt idx="10">
                  <c:v>4.0418576900000005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13</xdr:col>
      <xdr:colOff>257175</xdr:colOff>
      <xdr:row>1</xdr:row>
      <xdr:rowOff>409575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5429250</xdr:colOff>
      <xdr:row>0</xdr:row>
      <xdr:rowOff>0</xdr:rowOff>
    </xdr:from>
    <xdr:to>
      <xdr:col>12</xdr:col>
      <xdr:colOff>762000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5257800</xdr:colOff>
      <xdr:row>0</xdr:row>
      <xdr:rowOff>0</xdr:rowOff>
    </xdr:from>
    <xdr:to>
      <xdr:col>12</xdr:col>
      <xdr:colOff>590550</xdr:colOff>
      <xdr:row>0</xdr:row>
      <xdr:rowOff>866775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5429250</xdr:colOff>
      <xdr:row>0</xdr:row>
      <xdr:rowOff>0</xdr:rowOff>
    </xdr:from>
    <xdr:to>
      <xdr:col>12</xdr:col>
      <xdr:colOff>762000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5257800</xdr:colOff>
      <xdr:row>0</xdr:row>
      <xdr:rowOff>0</xdr:rowOff>
    </xdr:from>
    <xdr:to>
      <xdr:col>12</xdr:col>
      <xdr:colOff>590550</xdr:colOff>
      <xdr:row>0</xdr:row>
      <xdr:rowOff>866775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14</xdr:col>
      <xdr:colOff>476250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828675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13</xdr:col>
      <xdr:colOff>257175</xdr:colOff>
      <xdr:row>1</xdr:row>
      <xdr:rowOff>409575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</xdr:colOff>
      <xdr:row>105</xdr:row>
      <xdr:rowOff>57149</xdr:rowOff>
    </xdr:from>
    <xdr:to>
      <xdr:col>13</xdr:col>
      <xdr:colOff>733425</xdr:colOff>
      <xdr:row>133</xdr:row>
      <xdr:rowOff>104775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7</xdr:row>
      <xdr:rowOff>47625</xdr:rowOff>
    </xdr:from>
    <xdr:to>
      <xdr:col>13</xdr:col>
      <xdr:colOff>704850</xdr:colOff>
      <xdr:row>27</xdr:row>
      <xdr:rowOff>152400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</xdr:colOff>
      <xdr:row>30</xdr:row>
      <xdr:rowOff>76199</xdr:rowOff>
    </xdr:from>
    <xdr:to>
      <xdr:col>14</xdr:col>
      <xdr:colOff>0</xdr:colOff>
      <xdr:row>51</xdr:row>
      <xdr:rowOff>123824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66675</xdr:colOff>
      <xdr:row>54</xdr:row>
      <xdr:rowOff>19050</xdr:rowOff>
    </xdr:from>
    <xdr:to>
      <xdr:col>13</xdr:col>
      <xdr:colOff>723900</xdr:colOff>
      <xdr:row>76</xdr:row>
      <xdr:rowOff>152400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79</xdr:row>
      <xdr:rowOff>19050</xdr:rowOff>
    </xdr:from>
    <xdr:to>
      <xdr:col>13</xdr:col>
      <xdr:colOff>752475</xdr:colOff>
      <xdr:row>102</xdr:row>
      <xdr:rowOff>152399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828675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4429125</xdr:colOff>
      <xdr:row>0</xdr:row>
      <xdr:rowOff>0</xdr:rowOff>
    </xdr:from>
    <xdr:to>
      <xdr:col>12</xdr:col>
      <xdr:colOff>752475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5762625</xdr:colOff>
      <xdr:row>0</xdr:row>
      <xdr:rowOff>0</xdr:rowOff>
    </xdr:from>
    <xdr:to>
      <xdr:col>13</xdr:col>
      <xdr:colOff>447675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5495925</xdr:colOff>
      <xdr:row>0</xdr:row>
      <xdr:rowOff>0</xdr:rowOff>
    </xdr:from>
    <xdr:to>
      <xdr:col>13</xdr:col>
      <xdr:colOff>142875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4533900</xdr:colOff>
      <xdr:row>0</xdr:row>
      <xdr:rowOff>0</xdr:rowOff>
    </xdr:from>
    <xdr:to>
      <xdr:col>12</xdr:col>
      <xdr:colOff>590550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5362575</xdr:colOff>
      <xdr:row>0</xdr:row>
      <xdr:rowOff>0</xdr:rowOff>
    </xdr:from>
    <xdr:to>
      <xdr:col>13</xdr:col>
      <xdr:colOff>438150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0</xdr:rowOff>
    </xdr:from>
    <xdr:to>
      <xdr:col>14</xdr:col>
      <xdr:colOff>190500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PS\Downloads\Gr&#225;ficos%20ejecuci&#243;n%20M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gresos"/>
      <sheetName val="Ejecución Total"/>
      <sheetName val="Serie datos mensuales"/>
      <sheetName val="Agente receptor"/>
      <sheetName val="Subvenciones"/>
      <sheetName val="Consejerías"/>
      <sheetName val="Propuesta Visualización"/>
    </sheetNames>
    <sheetDataSet>
      <sheetData sheetId="0" refreshError="1"/>
      <sheetData sheetId="1">
        <row r="2">
          <cell r="C2" t="str">
            <v>Asignados</v>
          </cell>
          <cell r="D2" t="str">
            <v>Cobrados</v>
          </cell>
        </row>
        <row r="3">
          <cell r="B3" t="str">
            <v>Cª Presidencia</v>
          </cell>
          <cell r="C3">
            <v>114.17854013</v>
          </cell>
          <cell r="D3">
            <v>101.84348831000001</v>
          </cell>
        </row>
        <row r="4">
          <cell r="B4" t="str">
            <v>Cª Hacienda</v>
          </cell>
          <cell r="C4">
            <v>16.5</v>
          </cell>
          <cell r="D4">
            <v>16.5</v>
          </cell>
        </row>
        <row r="5">
          <cell r="B5" t="str">
            <v>Cª Ordenac. Territorio</v>
          </cell>
          <cell r="C5">
            <v>136.4</v>
          </cell>
          <cell r="D5">
            <v>116.8</v>
          </cell>
        </row>
        <row r="6">
          <cell r="B6" t="str">
            <v>Cª Ciencia</v>
          </cell>
          <cell r="C6">
            <v>77.400000000000006</v>
          </cell>
          <cell r="D6">
            <v>77.400000000000006</v>
          </cell>
        </row>
        <row r="7">
          <cell r="B7" t="str">
            <v>Cª Salud</v>
          </cell>
          <cell r="C7">
            <v>29.48122876</v>
          </cell>
          <cell r="D7">
            <v>20.2</v>
          </cell>
        </row>
        <row r="8">
          <cell r="B8" t="str">
            <v>Cª Educación</v>
          </cell>
          <cell r="C8">
            <v>49.1</v>
          </cell>
          <cell r="D8">
            <v>49.1</v>
          </cell>
        </row>
        <row r="9">
          <cell r="B9" t="str">
            <v>Cª Transic ecológica</v>
          </cell>
          <cell r="C9">
            <v>169.29836007</v>
          </cell>
          <cell r="D9">
            <v>169.3</v>
          </cell>
        </row>
        <row r="10">
          <cell r="B10" t="str">
            <v>Cª Fomento</v>
          </cell>
          <cell r="C10">
            <v>49.5</v>
          </cell>
          <cell r="D10">
            <v>49.5</v>
          </cell>
        </row>
        <row r="11">
          <cell r="B11" t="str">
            <v>Cª Medio Rural</v>
          </cell>
          <cell r="C11">
            <v>6.9</v>
          </cell>
          <cell r="D11">
            <v>6.9</v>
          </cell>
        </row>
        <row r="12">
          <cell r="B12" t="str">
            <v>Cª Derechos sociales</v>
          </cell>
          <cell r="C12">
            <v>69.900000000000006</v>
          </cell>
          <cell r="D12">
            <v>46.4</v>
          </cell>
        </row>
        <row r="13">
          <cell r="B13" t="str">
            <v>Cª Cultura</v>
          </cell>
          <cell r="C13">
            <v>7.3361882200000004</v>
          </cell>
          <cell r="D13">
            <v>7.3361882200000004</v>
          </cell>
        </row>
      </sheetData>
      <sheetData sheetId="2" refreshError="1"/>
      <sheetData sheetId="3">
        <row r="4">
          <cell r="C4" t="str">
            <v>Autorizaciones</v>
          </cell>
          <cell r="D4" t="str">
            <v>Disposiciones</v>
          </cell>
          <cell r="E4" t="str">
            <v>Obligaciones</v>
          </cell>
          <cell r="F4" t="str">
            <v>Ingresos cobrados</v>
          </cell>
        </row>
        <row r="5">
          <cell r="B5">
            <v>44562</v>
          </cell>
          <cell r="C5">
            <v>30332165.620000001</v>
          </cell>
          <cell r="D5">
            <v>4540878.41</v>
          </cell>
          <cell r="E5">
            <v>726225.17</v>
          </cell>
          <cell r="F5">
            <v>312275716.06</v>
          </cell>
        </row>
        <row r="6">
          <cell r="B6">
            <v>44593</v>
          </cell>
          <cell r="C6">
            <v>66541892.120000005</v>
          </cell>
          <cell r="D6">
            <v>31286892.059999999</v>
          </cell>
          <cell r="E6">
            <v>614964.89</v>
          </cell>
          <cell r="F6">
            <v>312275716.06</v>
          </cell>
        </row>
        <row r="7">
          <cell r="B7">
            <v>44621</v>
          </cell>
          <cell r="C7">
            <v>81105030.549999997</v>
          </cell>
          <cell r="D7">
            <v>31841948.940000001</v>
          </cell>
          <cell r="E7">
            <v>2143579.84</v>
          </cell>
          <cell r="F7">
            <v>312275716.06</v>
          </cell>
        </row>
        <row r="8">
          <cell r="B8">
            <v>44652</v>
          </cell>
          <cell r="C8">
            <v>133602533.01000002</v>
          </cell>
          <cell r="D8">
            <v>83985022.400000006</v>
          </cell>
          <cell r="E8">
            <v>2141244.9899999998</v>
          </cell>
          <cell r="F8">
            <v>327193092.06</v>
          </cell>
        </row>
        <row r="9">
          <cell r="B9">
            <v>44682</v>
          </cell>
          <cell r="C9">
            <v>135818600.92000002</v>
          </cell>
          <cell r="D9">
            <v>83259489.299999997</v>
          </cell>
          <cell r="E9">
            <v>2355043.2200000002</v>
          </cell>
          <cell r="F9">
            <v>350053092.06</v>
          </cell>
        </row>
        <row r="10">
          <cell r="B10">
            <v>44713</v>
          </cell>
          <cell r="C10">
            <v>137976587.34000006</v>
          </cell>
          <cell r="D10">
            <v>85844730.459999979</v>
          </cell>
          <cell r="E10">
            <v>2838414.09</v>
          </cell>
          <cell r="F10">
            <v>353846151.51999998</v>
          </cell>
        </row>
        <row r="11">
          <cell r="B11">
            <v>44743</v>
          </cell>
          <cell r="C11">
            <v>143972086.03000003</v>
          </cell>
          <cell r="D11">
            <v>91018697.200000018</v>
          </cell>
          <cell r="E11">
            <v>6742821.4399999995</v>
          </cell>
          <cell r="F11">
            <v>369429011.38</v>
          </cell>
        </row>
        <row r="12">
          <cell r="B12">
            <v>44774</v>
          </cell>
          <cell r="C12">
            <v>181779520.1800001</v>
          </cell>
          <cell r="D12">
            <v>104637403.17999999</v>
          </cell>
          <cell r="E12">
            <v>11022855.870000003</v>
          </cell>
          <cell r="F12">
            <v>391422593.66000003</v>
          </cell>
        </row>
        <row r="13">
          <cell r="B13">
            <v>44805</v>
          </cell>
          <cell r="C13">
            <v>226701739.68000007</v>
          </cell>
          <cell r="D13">
            <v>144912958.14000002</v>
          </cell>
          <cell r="E13">
            <v>11073721.850000001</v>
          </cell>
          <cell r="F13">
            <v>409193497.22000003</v>
          </cell>
        </row>
        <row r="14">
          <cell r="B14">
            <v>44835</v>
          </cell>
          <cell r="C14">
            <v>237583542.01000005</v>
          </cell>
          <cell r="D14">
            <v>173427739.48000002</v>
          </cell>
          <cell r="E14">
            <v>31454665.010000002</v>
          </cell>
          <cell r="F14">
            <v>415169072</v>
          </cell>
        </row>
        <row r="15">
          <cell r="B15">
            <v>44866</v>
          </cell>
          <cell r="C15">
            <v>265219534.83000001</v>
          </cell>
          <cell r="D15">
            <v>183472262.40000001</v>
          </cell>
          <cell r="E15">
            <v>34168862.789999999</v>
          </cell>
          <cell r="F15">
            <v>442789097.30000001</v>
          </cell>
        </row>
        <row r="16">
          <cell r="B16">
            <v>44896</v>
          </cell>
          <cell r="C16">
            <v>308425602.06999999</v>
          </cell>
          <cell r="D16">
            <v>195530233.07999998</v>
          </cell>
          <cell r="E16">
            <v>40056055.25999999</v>
          </cell>
          <cell r="F16">
            <v>474783124.52999997</v>
          </cell>
        </row>
        <row r="17">
          <cell r="B17">
            <v>44927</v>
          </cell>
          <cell r="C17">
            <v>328186007.80000007</v>
          </cell>
          <cell r="D17">
            <v>215972338.05999997</v>
          </cell>
          <cell r="E17">
            <v>58803228.559999995</v>
          </cell>
          <cell r="F17">
            <v>505352656.38</v>
          </cell>
        </row>
        <row r="18">
          <cell r="B18">
            <v>44958</v>
          </cell>
          <cell r="C18">
            <v>328183529.00999999</v>
          </cell>
          <cell r="D18">
            <v>215970870.38999999</v>
          </cell>
          <cell r="E18">
            <v>58857512.091113016</v>
          </cell>
          <cell r="F18">
            <v>510888054.31999999</v>
          </cell>
        </row>
        <row r="19">
          <cell r="B19">
            <v>44986</v>
          </cell>
          <cell r="C19">
            <v>310039511.24000001</v>
          </cell>
          <cell r="D19">
            <v>220154203.63000003</v>
          </cell>
          <cell r="E19">
            <v>59190674.94111301</v>
          </cell>
          <cell r="F19">
            <v>527757459.32000005</v>
          </cell>
        </row>
        <row r="20">
          <cell r="B20">
            <v>45017</v>
          </cell>
          <cell r="C20">
            <v>309657312.69</v>
          </cell>
          <cell r="D20">
            <v>246299617.97</v>
          </cell>
          <cell r="E20">
            <v>63550252.381113008</v>
          </cell>
          <cell r="F20">
            <v>580833596.23000014</v>
          </cell>
        </row>
        <row r="21">
          <cell r="B21">
            <v>45047</v>
          </cell>
          <cell r="C21">
            <v>341699667.47000003</v>
          </cell>
          <cell r="D21">
            <v>247973181.50999999</v>
          </cell>
          <cell r="E21">
            <v>66137096.471113011</v>
          </cell>
          <cell r="F21">
            <v>580833596.23000014</v>
          </cell>
        </row>
        <row r="22">
          <cell r="B22">
            <v>45078</v>
          </cell>
          <cell r="C22">
            <v>346343808.17000002</v>
          </cell>
          <cell r="D22">
            <v>257231132.53</v>
          </cell>
          <cell r="E22">
            <v>92766117.663315699</v>
          </cell>
          <cell r="F22">
            <v>581775252.15999997</v>
          </cell>
        </row>
        <row r="23">
          <cell r="B23">
            <v>45108</v>
          </cell>
          <cell r="C23">
            <v>390525893.56</v>
          </cell>
          <cell r="D23">
            <v>271512724.29000002</v>
          </cell>
          <cell r="E23">
            <v>106318511.946741</v>
          </cell>
          <cell r="F23">
            <v>590650851.16999996</v>
          </cell>
        </row>
        <row r="24">
          <cell r="B24">
            <v>45139</v>
          </cell>
          <cell r="C24">
            <v>397353643.27999997</v>
          </cell>
          <cell r="D24">
            <v>278522690.06999999</v>
          </cell>
          <cell r="E24">
            <v>111243931.19890399</v>
          </cell>
          <cell r="F24">
            <v>596475698.25999999</v>
          </cell>
        </row>
        <row r="25">
          <cell r="B25">
            <v>45170</v>
          </cell>
          <cell r="C25">
            <v>405575721.81</v>
          </cell>
          <cell r="D25">
            <v>287405892.55000001</v>
          </cell>
          <cell r="E25">
            <v>116543594.11890399</v>
          </cell>
          <cell r="F25">
            <v>621178331.25999999</v>
          </cell>
        </row>
        <row r="26">
          <cell r="B26">
            <v>45200</v>
          </cell>
          <cell r="C26">
            <v>406981772.25999999</v>
          </cell>
          <cell r="D26">
            <v>300895368.76999998</v>
          </cell>
          <cell r="E26">
            <v>129351305.738904</v>
          </cell>
          <cell r="F26">
            <v>621178331.25999999</v>
          </cell>
        </row>
        <row r="27">
          <cell r="B27">
            <v>45231</v>
          </cell>
          <cell r="C27">
            <v>435796436.02999997</v>
          </cell>
          <cell r="D27">
            <v>318032303.16000003</v>
          </cell>
          <cell r="E27">
            <v>140404722.168147</v>
          </cell>
          <cell r="F27">
            <v>638276149.35000002</v>
          </cell>
        </row>
        <row r="28">
          <cell r="B28">
            <v>45261</v>
          </cell>
          <cell r="C28">
            <v>480670920.14999998</v>
          </cell>
          <cell r="D28">
            <v>374259648.55000001</v>
          </cell>
          <cell r="E28">
            <v>187529317.58829901</v>
          </cell>
          <cell r="F28">
            <v>656993047.01999998</v>
          </cell>
        </row>
        <row r="29">
          <cell r="B29">
            <v>45292</v>
          </cell>
          <cell r="C29">
            <v>480670920.14999998</v>
          </cell>
          <cell r="D29">
            <v>379362697.51999998</v>
          </cell>
          <cell r="E29">
            <v>221604038.718299</v>
          </cell>
          <cell r="F29">
            <v>661206130.16999996</v>
          </cell>
        </row>
        <row r="30">
          <cell r="B30">
            <v>45323</v>
          </cell>
          <cell r="C30">
            <v>485168444.20999998</v>
          </cell>
          <cell r="D30">
            <v>379826173.86000001</v>
          </cell>
          <cell r="E30">
            <v>221615483.11829901</v>
          </cell>
          <cell r="F30">
            <v>661206130.16999996</v>
          </cell>
        </row>
        <row r="31">
          <cell r="B31">
            <v>45352</v>
          </cell>
          <cell r="C31">
            <v>503780579.38999999</v>
          </cell>
          <cell r="D31">
            <v>392699911.18000001</v>
          </cell>
          <cell r="E31">
            <v>225421517.67029899</v>
          </cell>
          <cell r="F31">
            <v>661206130.16999996</v>
          </cell>
        </row>
        <row r="32">
          <cell r="B32">
            <v>45383</v>
          </cell>
          <cell r="C32">
            <v>504441774.14999998</v>
          </cell>
          <cell r="D32">
            <v>407395482.52999997</v>
          </cell>
          <cell r="E32">
            <v>227662159.820299</v>
          </cell>
          <cell r="F32">
            <v>661206130.16999996</v>
          </cell>
        </row>
      </sheetData>
      <sheetData sheetId="4" refreshError="1"/>
      <sheetData sheetId="5" refreshError="1"/>
      <sheetData sheetId="6">
        <row r="6">
          <cell r="B6" t="str">
            <v>Cª Presidencia</v>
          </cell>
          <cell r="C6">
            <v>79.741022940000008</v>
          </cell>
          <cell r="D6">
            <v>68.101976590000007</v>
          </cell>
        </row>
        <row r="7">
          <cell r="B7" t="str">
            <v>Cª Hacienda</v>
          </cell>
          <cell r="C7">
            <v>7.984</v>
          </cell>
          <cell r="D7">
            <v>7.4619999999999997</v>
          </cell>
        </row>
        <row r="8">
          <cell r="B8" t="str">
            <v>Cª Ordenac. Territorio</v>
          </cell>
          <cell r="C8">
            <v>84.572326529999998</v>
          </cell>
          <cell r="D8">
            <v>77.879071470000014</v>
          </cell>
        </row>
        <row r="9">
          <cell r="B9" t="str">
            <v>Cª Ciencia</v>
          </cell>
          <cell r="C9">
            <v>52.119506709999996</v>
          </cell>
          <cell r="D9">
            <v>38.544385950000006</v>
          </cell>
        </row>
        <row r="10">
          <cell r="B10" t="str">
            <v>Cª Salud</v>
          </cell>
          <cell r="C10">
            <v>17.190712309999999</v>
          </cell>
          <cell r="D10">
            <v>17.085165909999997</v>
          </cell>
        </row>
        <row r="11">
          <cell r="B11" t="str">
            <v>Cª Educación</v>
          </cell>
          <cell r="C11">
            <v>36.804475910000001</v>
          </cell>
          <cell r="D11">
            <v>35.340134290000002</v>
          </cell>
        </row>
        <row r="12">
          <cell r="B12" t="str">
            <v>Cª Transic ecológica</v>
          </cell>
          <cell r="C12">
            <v>158.13269302999998</v>
          </cell>
          <cell r="D12">
            <v>111.86617343</v>
          </cell>
        </row>
        <row r="13">
          <cell r="B13" t="str">
            <v>Cª Fomento</v>
          </cell>
          <cell r="C13">
            <v>32.949815640000004</v>
          </cell>
          <cell r="D13">
            <v>22.638414310000002</v>
          </cell>
        </row>
        <row r="14">
          <cell r="B14" t="str">
            <v>Cª Medio Rural</v>
          </cell>
          <cell r="C14">
            <v>1.1443329799999999</v>
          </cell>
          <cell r="D14">
            <v>1.1443329799999999</v>
          </cell>
        </row>
        <row r="15">
          <cell r="B15" t="str">
            <v>Cª Derechos sociales</v>
          </cell>
          <cell r="C15">
            <v>29.20440559</v>
          </cell>
          <cell r="D15">
            <v>23.277242219999998</v>
          </cell>
        </row>
        <row r="16">
          <cell r="B16" t="str">
            <v>Cª Cultura</v>
          </cell>
          <cell r="C16">
            <v>4.5984825100000002</v>
          </cell>
          <cell r="D16">
            <v>4.0418576900000005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1/11/17/pdfs/BOE-A-2021-18811.pdf" TargetMode="External"/><Relationship Id="rId13" Type="http://schemas.openxmlformats.org/officeDocument/2006/relationships/hyperlink" Target="https://sede.asturias.es/bopa/2024/01/11/2024-00097.pdf" TargetMode="External"/><Relationship Id="rId3" Type="http://schemas.openxmlformats.org/officeDocument/2006/relationships/hyperlink" Target="https://www.boe.es/boe/dias/2021/11/03/pdfs/BOE-A-2021-17911.pdf" TargetMode="External"/><Relationship Id="rId7" Type="http://schemas.openxmlformats.org/officeDocument/2006/relationships/hyperlink" Target="https://www.mitma.gob.es/recursos_mfom/paginabasica/recursos/20211105_certificado_acuerdo_conferencia_nacional_de_transporte_firmado.pdf" TargetMode="External"/><Relationship Id="rId12" Type="http://schemas.openxmlformats.org/officeDocument/2006/relationships/hyperlink" Target="https://www.lamoncloa.gob.es/consejodeministros/referencias/Paginas/2022/refc20220830cc.aspx" TargetMode="External"/><Relationship Id="rId2" Type="http://schemas.openxmlformats.org/officeDocument/2006/relationships/hyperlink" Target="https://www.lamoncloa.gob.es/serviciosdeprensa/notasprensa/agricultura/Paginas/2021/211021-agricultura.aspx" TargetMode="External"/><Relationship Id="rId1" Type="http://schemas.openxmlformats.org/officeDocument/2006/relationships/hyperlink" Target="https://www.lamoncloa.gob.es/serviciosdeprensa/notasprensa/transicion-ecologica/Paginas/2021/080721-medio-ambiente.aspx" TargetMode="External"/><Relationship Id="rId6" Type="http://schemas.openxmlformats.org/officeDocument/2006/relationships/hyperlink" Target="https://www.boe.es/boe/dias/2022/11/10/pdfs/BOE-A-2022-18446.pdf" TargetMode="External"/><Relationship Id="rId11" Type="http://schemas.openxmlformats.org/officeDocument/2006/relationships/hyperlink" Target="https://www.boe.es/boe/dias/2022/10/26/pdfs/BOE-A-2022-17473.pdf" TargetMode="External"/><Relationship Id="rId5" Type="http://schemas.openxmlformats.org/officeDocument/2006/relationships/hyperlink" Target="https://www.lamoncloa.gob.es/serviciosdeprensa/notasprensa/agricultura/Paginas/2021/211021-agricultura.aspx" TargetMode="External"/><Relationship Id="rId15" Type="http://schemas.openxmlformats.org/officeDocument/2006/relationships/drawing" Target="../drawings/drawing10.xml"/><Relationship Id="rId10" Type="http://schemas.openxmlformats.org/officeDocument/2006/relationships/hyperlink" Target="https://sede.asturias.es/bopa/2022/09/30/2022-07200.pdf" TargetMode="External"/><Relationship Id="rId4" Type="http://schemas.openxmlformats.org/officeDocument/2006/relationships/hyperlink" Target="https://www.boe.es/boe/dias/2021/11/03/pdfs/BOE-A-2021-17912.pdf" TargetMode="External"/><Relationship Id="rId9" Type="http://schemas.openxmlformats.org/officeDocument/2006/relationships/hyperlink" Target="https://sede.asturias.es/bopa/2022/05/24/2022-03765.pdf" TargetMode="External"/><Relationship Id="rId1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e.es/boe/dias/2021/11/03/pdfs/BOE-A-2021-17911.pdf" TargetMode="External"/><Relationship Id="rId7" Type="http://schemas.openxmlformats.org/officeDocument/2006/relationships/drawing" Target="../drawings/drawing11.xml"/><Relationship Id="rId2" Type="http://schemas.openxmlformats.org/officeDocument/2006/relationships/hyperlink" Target="https://www.lamoncloa.gob.es/serviciosdeprensa/notasprensa/agricultura/Paginas/2021/211021-agricultura.aspx" TargetMode="External"/><Relationship Id="rId1" Type="http://schemas.openxmlformats.org/officeDocument/2006/relationships/hyperlink" Target="https://www.lamoncloa.gob.es/serviciosdeprensa/notasprensa/transicion-ecologica/Paginas/2021/080721-medio-ambiente.aspx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www.miteco.gob.es/es/prensa/ultimas-noticias/el-gobierno-autoriza-el-reparto-de-30-millones-de-euros-a-las-ccaa-para-la-protecci%C3%B3n-de-la-biodiversidad-marina/tcm:30-541496" TargetMode="External"/><Relationship Id="rId4" Type="http://schemas.openxmlformats.org/officeDocument/2006/relationships/hyperlink" Target="https://www.boe.es/boe/dias/2021/11/03/pdfs/BOE-A-2021-17912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dsocialesa2030.gob.es/derechos-sociales/infancia-y-adolescencia/PDF/Conferencia_Sectorial/CERTIFICADO_ACUERDO_13_12_2022_firmado.pdf" TargetMode="External"/><Relationship Id="rId3" Type="http://schemas.openxmlformats.org/officeDocument/2006/relationships/hyperlink" Target="https://www.boe.es/boe/dias/2021/12/11/pdfs/BOE-A-2021-20520.pdf" TargetMode="External"/><Relationship Id="rId7" Type="http://schemas.openxmlformats.org/officeDocument/2006/relationships/hyperlink" Target="https://www.boe.es/boe/dias/2021/12/11/pdfs/BOE-A-2021-20520.pdf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s://www.boe.es/boe/dias/2021/12/11/pdfs/BOE-A-2021-20520.pdf" TargetMode="External"/><Relationship Id="rId1" Type="http://schemas.openxmlformats.org/officeDocument/2006/relationships/hyperlink" Target="https://www.boe.es/boe/dias/2022/02/01/pdfs/BOE-A-2022-1636.pdf" TargetMode="External"/><Relationship Id="rId6" Type="http://schemas.openxmlformats.org/officeDocument/2006/relationships/hyperlink" Target="https://www.boe.es/boe/dias/2021/12/11/pdfs/BOE-A-2021-20520.pdf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s://www.boe.es/boe/dias/2021/12/11/pdfs/BOE-A-2021-20520.pdf" TargetMode="External"/><Relationship Id="rId10" Type="http://schemas.openxmlformats.org/officeDocument/2006/relationships/hyperlink" Target="https://sede.asturias.es/bopa/2023/12/22/2023-11476.pdf" TargetMode="External"/><Relationship Id="rId4" Type="http://schemas.openxmlformats.org/officeDocument/2006/relationships/hyperlink" Target="https://www.boe.es/boe/dias/2021/12/11/pdfs/BOE-A-2021-20520.pdf" TargetMode="External"/><Relationship Id="rId9" Type="http://schemas.openxmlformats.org/officeDocument/2006/relationships/hyperlink" Target="https://sede.asturias.es/bopa/2023/07/13/2023-06305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8/05/pdfs/BOE-A-2022-13229.pdf" TargetMode="External"/><Relationship Id="rId13" Type="http://schemas.openxmlformats.org/officeDocument/2006/relationships/hyperlink" Target="https://www.boe.es/boe/dias/2022/08/05/pdfs/BOE-A-2022-13229.pdf" TargetMode="External"/><Relationship Id="rId18" Type="http://schemas.openxmlformats.org/officeDocument/2006/relationships/hyperlink" Target="https://www.boe.es/boe/dias/2022/08/05/pdfs/BOE-A-2022-13229.pdf" TargetMode="External"/><Relationship Id="rId3" Type="http://schemas.openxmlformats.org/officeDocument/2006/relationships/hyperlink" Target="https://sede.asturias.es/documents/217768/815269/Relaciones+Trimestrales+Contratos+Menores+CONSEJER%C3%8DA+CULTURA+POL%C3%8DTICA+LlINGU%C3%8DSTICA+Y+TURISMO+4T.pdf/354c6e49-fa05-bd71-34d3-a9f21392f2c1?t=1643629756912" TargetMode="External"/><Relationship Id="rId21" Type="http://schemas.openxmlformats.org/officeDocument/2006/relationships/hyperlink" Target="https://www.boe.es/boe/dias/2024/02/26/pdfs/BOE-A-2024-3709.pdf" TargetMode="External"/><Relationship Id="rId7" Type="http://schemas.openxmlformats.org/officeDocument/2006/relationships/hyperlink" Target="https://sede.asturias.es/bopa/2022/07/28/2022-05888.pdf" TargetMode="External"/><Relationship Id="rId12" Type="http://schemas.openxmlformats.org/officeDocument/2006/relationships/hyperlink" Target="https://www.boe.es/boe/dias/2021/11/19/pdfs/BOE-A-2021-19054.pdf" TargetMode="External"/><Relationship Id="rId17" Type="http://schemas.openxmlformats.org/officeDocument/2006/relationships/hyperlink" Target="https://sede.asturias.es/bopa/2023/07/10/2023-05859.pdf" TargetMode="External"/><Relationship Id="rId2" Type="http://schemas.openxmlformats.org/officeDocument/2006/relationships/hyperlink" Target="https://sede.asturias.es/bopa/2023/01/05/2022-10833.pdf" TargetMode="External"/><Relationship Id="rId16" Type="http://schemas.openxmlformats.org/officeDocument/2006/relationships/hyperlink" Target="https://sede.asturias.es/bopa/2022/12/30/2022-10697.pdf" TargetMode="External"/><Relationship Id="rId20" Type="http://schemas.openxmlformats.org/officeDocument/2006/relationships/hyperlink" Target="https://sede.asturias.es/bopa/2023/12/29/2023-11727.pdf" TargetMode="External"/><Relationship Id="rId1" Type="http://schemas.openxmlformats.org/officeDocument/2006/relationships/hyperlink" Target="https://www.lamoncloa.gob.es/serviciosdeprensa/notasprensa/cultura/Paginas/2021/230721-sectorial_cultura.aspx" TargetMode="External"/><Relationship Id="rId6" Type="http://schemas.openxmlformats.org/officeDocument/2006/relationships/hyperlink" Target="https://www.lamoncloa.gob.es/serviciosdeprensa/notasprensa/cultura/Paginas/2022/070422-conferencia-sectorial-fondos-prtr.aspx" TargetMode="External"/><Relationship Id="rId11" Type="http://schemas.openxmlformats.org/officeDocument/2006/relationships/hyperlink" Target="https://www.boe.es/boe/dias/2022/07/18/pdfs/BOE-A-2022-11933.pdf" TargetMode="External"/><Relationship Id="rId24" Type="http://schemas.openxmlformats.org/officeDocument/2006/relationships/drawing" Target="../drawings/drawing13.xml"/><Relationship Id="rId5" Type="http://schemas.openxmlformats.org/officeDocument/2006/relationships/hyperlink" Target="https://www.lamoncloa.gob.es/serviciosdeprensa/notasprensa/cultura/Paginas/2021/230721-sectorial_cultura.aspx" TargetMode="External"/><Relationship Id="rId15" Type="http://schemas.openxmlformats.org/officeDocument/2006/relationships/hyperlink" Target="https://sede.asturias.es/bopa/2022/12/29/2022-10764.pdf" TargetMode="External"/><Relationship Id="rId23" Type="http://schemas.openxmlformats.org/officeDocument/2006/relationships/printerSettings" Target="../printerSettings/printerSettings13.bin"/><Relationship Id="rId10" Type="http://schemas.openxmlformats.org/officeDocument/2006/relationships/hyperlink" Target="https://www.boe.es/boe/dias/2022/07/18/pdfs/BOE-A-2022-11933.pdf" TargetMode="External"/><Relationship Id="rId19" Type="http://schemas.openxmlformats.org/officeDocument/2006/relationships/hyperlink" Target="https://sede.asturias.es/bopa/2023/07/10/2023-05859.pdf" TargetMode="External"/><Relationship Id="rId4" Type="http://schemas.openxmlformats.org/officeDocument/2006/relationships/hyperlink" Target="https://sede.asturias.es/documents/217768/815269/Relaciones+Trimestrales+Contratos+Menores+CONSEJER%C3%8DA+CULTURA+POL%C3%8DTICA+LlINGU%C3%8DSTICA+Y+TURISMO+4T.pdf/354c6e49-fa05-bd71-34d3-a9f21392f2c1?t=1643629756912" TargetMode="External"/><Relationship Id="rId9" Type="http://schemas.openxmlformats.org/officeDocument/2006/relationships/hyperlink" Target="https://sede.asturias.es/bopa/2022/09/20/2022-07121.pdf" TargetMode="External"/><Relationship Id="rId14" Type="http://schemas.openxmlformats.org/officeDocument/2006/relationships/hyperlink" Target="https://www.boe.es/boe/dias/2022/08/05/pdfs/BOE-A-2022-13229.pdf" TargetMode="External"/><Relationship Id="rId22" Type="http://schemas.openxmlformats.org/officeDocument/2006/relationships/hyperlink" Target="https://www.boe.es/boe/dias/2024/02/26/pdfs/BOE-A-2024-370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9/22/pdfs/BOE-A-2022-15443.pdf" TargetMode="External"/><Relationship Id="rId13" Type="http://schemas.openxmlformats.org/officeDocument/2006/relationships/hyperlink" Target="https://www.boe.es/diario_boe/txt.php?id=BOE-A-2023-7322" TargetMode="External"/><Relationship Id="rId18" Type="http://schemas.openxmlformats.org/officeDocument/2006/relationships/hyperlink" Target="https://www.boe.es/boe/dias/2024/01/23/pdfs/BOE-A-2024-1283.pdf" TargetMode="External"/><Relationship Id="rId3" Type="http://schemas.openxmlformats.org/officeDocument/2006/relationships/hyperlink" Target="https://www.boe.es/boe/dias/2021/12/29/pdfs/BOE-A-2021-21764.pdf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www.boe.es/diario_boe/txt.php?id=BOE-A-2023-12871" TargetMode="External"/><Relationship Id="rId12" Type="http://schemas.openxmlformats.org/officeDocument/2006/relationships/hyperlink" Target="https://www.boe.es/boe/dias/2022/06/22/pdfs/BOE-A-2022-10337.pdf" TargetMode="External"/><Relationship Id="rId17" Type="http://schemas.openxmlformats.org/officeDocument/2006/relationships/hyperlink" Target="https://www.boe.es/boe/dias/2024/01/23/pdfs/BOE-A-2024-1284.pdf" TargetMode="External"/><Relationship Id="rId2" Type="http://schemas.openxmlformats.org/officeDocument/2006/relationships/hyperlink" Target="https://www.boe.es/boe/dias/2021/12/08/pdfs/BOE-A-2021-20259.pdf" TargetMode="External"/><Relationship Id="rId16" Type="http://schemas.openxmlformats.org/officeDocument/2006/relationships/hyperlink" Target="https://sede.asturias.es/bopa/2023/12/15/2023-11014.pdf" TargetMode="External"/><Relationship Id="rId20" Type="http://schemas.openxmlformats.org/officeDocument/2006/relationships/hyperlink" Target="https://www.boe.es/buscar/doc.php?id=BOE-A-2022-5653" TargetMode="External"/><Relationship Id="rId1" Type="http://schemas.openxmlformats.org/officeDocument/2006/relationships/hyperlink" Target="https://www.boe.es/boe/dias/2021/12/08/pdfs/BOE-A-2021-20258.pdf" TargetMode="External"/><Relationship Id="rId6" Type="http://schemas.openxmlformats.org/officeDocument/2006/relationships/hyperlink" Target="https://www.boe.es/diario_boe/txt.php?id=BOE-A-2022-22656" TargetMode="External"/><Relationship Id="rId11" Type="http://schemas.openxmlformats.org/officeDocument/2006/relationships/hyperlink" Target="https://www.boe.es/diario_boe/txt.php?id=BOE-A-2021-11957" TargetMode="External"/><Relationship Id="rId5" Type="http://schemas.openxmlformats.org/officeDocument/2006/relationships/hyperlink" Target="https://sede.asturias.es/bopa/2023/01/18/2023-00239.pdf" TargetMode="External"/><Relationship Id="rId15" Type="http://schemas.openxmlformats.org/officeDocument/2006/relationships/hyperlink" Target="https://www.pap.hacienda.gob.es/bdnstrans/GE/es/convocatoria/646161" TargetMode="External"/><Relationship Id="rId10" Type="http://schemas.openxmlformats.org/officeDocument/2006/relationships/hyperlink" Target="https://www.boe.es/boe/dias/2021/12/15/pdfs/BOE-A-2021-20690.pdf" TargetMode="External"/><Relationship Id="rId19" Type="http://schemas.openxmlformats.org/officeDocument/2006/relationships/hyperlink" Target="https://www.boe.es/boe/dias/2024/02/02/pdfs/BOE-A-2024-2018.pdf" TargetMode="External"/><Relationship Id="rId4" Type="http://schemas.openxmlformats.org/officeDocument/2006/relationships/hyperlink" Target="https://www.boe.es/buscar/doc.php?id=BOE-A-2022-5653" TargetMode="External"/><Relationship Id="rId9" Type="http://schemas.openxmlformats.org/officeDocument/2006/relationships/hyperlink" Target="https://www.boe.es/boe/dias/2022/09/22/pdfs/BOE-A-2022-15443.pdf" TargetMode="External"/><Relationship Id="rId14" Type="http://schemas.openxmlformats.org/officeDocument/2006/relationships/hyperlink" Target="https://www.boe.es/boe/dias/2022/09/01/pdfs/BOE-A-2022-14391.pdf" TargetMode="External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e.es/boe/dias/2023/04/03/pdfs/BOE-A-2023-8397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sede.asturias.es/documents/217768/1416596/Relaciones+Trimestrales+Contratos+Menores+CONSEJER%C3%8DA+DE+HACIENDA+expediente++1T-2022.pdf/b76a837d-b3ed-d1e0-f25f-f349fa62813c?t=1651833449148" TargetMode="External"/><Relationship Id="rId1" Type="http://schemas.openxmlformats.org/officeDocument/2006/relationships/hyperlink" Target="https://www.lamoncloa.gob.es/consejodeministros/Paginas/enlaces/130721-enlace-vivienda.aspx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boe.es/boe/dias/2021/05/12/pdfs/BOE-A-2021-7873.pdf" TargetMode="External"/><Relationship Id="rId4" Type="http://schemas.openxmlformats.org/officeDocument/2006/relationships/hyperlink" Target="https://www.boe.es/boe/dias/2022/06/18/pdfs/BOE-A-2022-10105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1/08/04/pdfs/BOE-A-2021-13268.pdf" TargetMode="External"/><Relationship Id="rId3" Type="http://schemas.openxmlformats.org/officeDocument/2006/relationships/hyperlink" Target="https://sede.asturias.es/bopa/2021/06/30/2021-06498.pdf" TargetMode="External"/><Relationship Id="rId7" Type="http://schemas.openxmlformats.org/officeDocument/2006/relationships/hyperlink" Target="https://www.lamoncloa.gob.es/serviciosdeprensa/notasprensa/transportes/Paginas/2022/130922-sectorial-vivienda-prtr.aspx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s://www.boe.es/buscar/doc.php?id=BOE-A-2020-9273" TargetMode="External"/><Relationship Id="rId1" Type="http://schemas.openxmlformats.org/officeDocument/2006/relationships/hyperlink" Target="https://www.boe.es/boe/dias/2021/08/04/pdfs/BOE-A-2021-13268.pdf" TargetMode="External"/><Relationship Id="rId6" Type="http://schemas.openxmlformats.org/officeDocument/2006/relationships/hyperlink" Target="https://www.boe.es/eli/es/rd/2021/10/05/853/dof/spa/pdf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www.lamoncloa.gob.es/serviciosdeprensa/notasprensa/transportes/Paginas/2022/130922-sectorial-vivienda-prtr.aspx" TargetMode="External"/><Relationship Id="rId10" Type="http://schemas.openxmlformats.org/officeDocument/2006/relationships/hyperlink" Target="https://www.boe.es/boe/dias/2021/12/11/pdfs/BOE-A-2021-20480.pdf" TargetMode="External"/><Relationship Id="rId4" Type="http://schemas.openxmlformats.org/officeDocument/2006/relationships/hyperlink" Target="https://www.boe.es/diario_boe/txt.php?id=BOE-A-2021-16233" TargetMode="External"/><Relationship Id="rId9" Type="http://schemas.openxmlformats.org/officeDocument/2006/relationships/hyperlink" Target="https://www.boe.es/boe/dias/2023/06/03/pdfs/BOE-A-2023-1331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7/27/pdfs/BOE-A-2022-12506.pdf" TargetMode="External"/><Relationship Id="rId13" Type="http://schemas.openxmlformats.org/officeDocument/2006/relationships/hyperlink" Target="https://www.boe.es/diario_boe/txt.php?id=BOE-A-2021-14163" TargetMode="External"/><Relationship Id="rId18" Type="http://schemas.openxmlformats.org/officeDocument/2006/relationships/hyperlink" Target="https://www.boe.es/boe/dias/2022/06/30/pdfs/BOE-A-2022-10839.pdf" TargetMode="External"/><Relationship Id="rId26" Type="http://schemas.openxmlformats.org/officeDocument/2006/relationships/hyperlink" Target="https://sede.asturias.es/ast/bopa-disposiciones?p_p_id=pa_sede_bopa_web_portlet_SedeBopaDispositionWeb&amp;p_p_lifecycle=0&amp;p_p_state=normal&amp;p_p_mode=view&amp;_pa_sede_bopa_web_portlet_SedeBopaDispositionWeb_mvcRenderCommandName=%2Fdisposition%2Fdetail&amp;_pa_sede_bo" TargetMode="External"/><Relationship Id="rId39" Type="http://schemas.openxmlformats.org/officeDocument/2006/relationships/hyperlink" Target="https://www.todofp.es/comunes/noticias/2022/23-11-2022redestatalcentrosexcelenciafp.html" TargetMode="External"/><Relationship Id="rId3" Type="http://schemas.openxmlformats.org/officeDocument/2006/relationships/hyperlink" Target="https://www.boe.es/diario_boe/txt.php?id=BOE-A-2021-18817" TargetMode="External"/><Relationship Id="rId21" Type="http://schemas.openxmlformats.org/officeDocument/2006/relationships/hyperlink" Target="https://www.boe.es/diario_boe/txt.php?id=BOE-A-2021-14163" TargetMode="External"/><Relationship Id="rId34" Type="http://schemas.openxmlformats.org/officeDocument/2006/relationships/hyperlink" Target="https://contrataciondelestado.es/wps/wcm/connect/2fb318f4-63dc-4717-9e53-4c222505244c/DOC_CN2022-310923.html?MOD=AJPERES" TargetMode="External"/><Relationship Id="rId42" Type="http://schemas.openxmlformats.org/officeDocument/2006/relationships/printerSettings" Target="../printerSettings/printerSettings6.bin"/><Relationship Id="rId7" Type="http://schemas.openxmlformats.org/officeDocument/2006/relationships/hyperlink" Target="https://www.boe.es/diario_boe/txt.php?id=BOE-A-2022-6556" TargetMode="External"/><Relationship Id="rId12" Type="http://schemas.openxmlformats.org/officeDocument/2006/relationships/hyperlink" Target="https://www.boe.es/boe/dias/2022/05/19/pdfs/BOE-A-2022-8223.pdf" TargetMode="External"/><Relationship Id="rId17" Type="http://schemas.openxmlformats.org/officeDocument/2006/relationships/hyperlink" Target="https://www.boe.es/boe/dias/2022/01/04/pdfs/BOE-A-2022-196.pdf" TargetMode="External"/><Relationship Id="rId25" Type="http://schemas.openxmlformats.org/officeDocument/2006/relationships/hyperlink" Target="https://www.boe.es/boe/dias/2023/07/29/pdfs/BOE-A-2023-17500.pdf" TargetMode="External"/><Relationship Id="rId33" Type="http://schemas.openxmlformats.org/officeDocument/2006/relationships/hyperlink" Target="https://trabajastur.asturias.es/i3-adquisici%C3%B3n-de-nuevas-competencias-para-la-transformaci%C3%B3n-digital-verde-y-productiva.-detecci%C3%B3n-de-necesidades-formativas" TargetMode="External"/><Relationship Id="rId38" Type="http://schemas.openxmlformats.org/officeDocument/2006/relationships/hyperlink" Target="https://www.boe.es/diario_boe/txt.php?id=BOE-A-2021-14163" TargetMode="External"/><Relationship Id="rId2" Type="http://schemas.openxmlformats.org/officeDocument/2006/relationships/hyperlink" Target="https://www.boe.es/diario_boe/txt.php?id=BOE-A-2021-18816" TargetMode="External"/><Relationship Id="rId16" Type="http://schemas.openxmlformats.org/officeDocument/2006/relationships/hyperlink" Target="https://sede.asturias.es/bopa/2022/08/04/2022-06148.pdf" TargetMode="External"/><Relationship Id="rId20" Type="http://schemas.openxmlformats.org/officeDocument/2006/relationships/hyperlink" Target="https://sede.asturias.es/bopa/2022/10/14/2022-07740.pdf" TargetMode="External"/><Relationship Id="rId29" Type="http://schemas.openxmlformats.org/officeDocument/2006/relationships/hyperlink" Target="https://sede.asturias.es/bopa/2022/03/30/2022-02298.pdf" TargetMode="External"/><Relationship Id="rId41" Type="http://schemas.openxmlformats.org/officeDocument/2006/relationships/hyperlink" Target="https://sede.asturias.es/bopa/2023/12/28/2023-11587.pdf" TargetMode="External"/><Relationship Id="rId1" Type="http://schemas.openxmlformats.org/officeDocument/2006/relationships/hyperlink" Target="https://www.boe.es/diario_boe/txt.php?id=BOE-A-2021-18815" TargetMode="External"/><Relationship Id="rId6" Type="http://schemas.openxmlformats.org/officeDocument/2006/relationships/hyperlink" Target="https://www.boe.es/boe/dias/2021/11/17/pdfs/BOE-A-2021-18818.pdf" TargetMode="External"/><Relationship Id="rId11" Type="http://schemas.openxmlformats.org/officeDocument/2006/relationships/hyperlink" Target="https://sede.asturias.es/bopa/2023/05/25/2023-04316.pdf" TargetMode="External"/><Relationship Id="rId24" Type="http://schemas.openxmlformats.org/officeDocument/2006/relationships/hyperlink" Target="https://www.boe.es/boe/dias/2023/07/29/pdfs/BOE-A-2023-17500.pdf" TargetMode="External"/><Relationship Id="rId32" Type="http://schemas.openxmlformats.org/officeDocument/2006/relationships/hyperlink" Target="https://contrataciondelestado.es/wps/wcm/connect/8d1d8e5e-60e2-418d-aa20-afd1f942bbd3/DOC_CN2022-488913.pdf?MOD=AJPERES" TargetMode="External"/><Relationship Id="rId37" Type="http://schemas.openxmlformats.org/officeDocument/2006/relationships/hyperlink" Target="https://www.boe.es/diario_boe/txt.php?id=BOE-A-2021-14163" TargetMode="External"/><Relationship Id="rId40" Type="http://schemas.openxmlformats.org/officeDocument/2006/relationships/hyperlink" Target="https://sede.asturias.es/bopa/2023/10/03/2023-08799.pdf" TargetMode="External"/><Relationship Id="rId5" Type="http://schemas.openxmlformats.org/officeDocument/2006/relationships/hyperlink" Target="https://portal.mineco.gob.es/RecursosNoticia/mineco/prensa/noticias/2021/211005_np_programas.pdf" TargetMode="External"/><Relationship Id="rId15" Type="http://schemas.openxmlformats.org/officeDocument/2006/relationships/hyperlink" Target="https://sede.asturias.es/bopa/2021/12/31/2021-11367.pdf" TargetMode="External"/><Relationship Id="rId23" Type="http://schemas.openxmlformats.org/officeDocument/2006/relationships/hyperlink" Target="https://www.boe.es/boe/dias/2023/06/17/pdfs/BOE-A-2023-14458.pdf" TargetMode="External"/><Relationship Id="rId28" Type="http://schemas.openxmlformats.org/officeDocument/2006/relationships/hyperlink" Target="https://sede.asturias.es/bopa/2021/12/31/2021-11409.pdf" TargetMode="External"/><Relationship Id="rId36" Type="http://schemas.openxmlformats.org/officeDocument/2006/relationships/hyperlink" Target="https://trabajastur.asturias.es/documents/36440/1395566/Convenio.pdf/044d5d7c-cdb1-696a-6976-f57952d84a39?t=1642669371428" TargetMode="External"/><Relationship Id="rId10" Type="http://schemas.openxmlformats.org/officeDocument/2006/relationships/hyperlink" Target="https://sede.asturias.es/bopa/2023/01/09/2022-10787.pdf" TargetMode="External"/><Relationship Id="rId19" Type="http://schemas.openxmlformats.org/officeDocument/2006/relationships/hyperlink" Target="https://www.boe.es/boe/dias/2023/07/06/pdfs/BOE-A-2023-15719.pdf" TargetMode="External"/><Relationship Id="rId31" Type="http://schemas.openxmlformats.org/officeDocument/2006/relationships/hyperlink" Target="https://contrataciondelestado.es/wps/wcm/connect/e2a678fb-c105-4d7d-9904-bdd82f7c5d9e/DOC_CAN_ADJ2022-953667.pdf?MOD=AJPERES" TargetMode="External"/><Relationship Id="rId4" Type="http://schemas.openxmlformats.org/officeDocument/2006/relationships/hyperlink" Target="https://www.boe.es/diario_boe/txt.php?id=BOE-A-2021-18895" TargetMode="External"/><Relationship Id="rId9" Type="http://schemas.openxmlformats.org/officeDocument/2006/relationships/hyperlink" Target="https://sede.asturias.es/bopa/2023/01/03/2022-10429.pdf" TargetMode="External"/><Relationship Id="rId14" Type="http://schemas.openxmlformats.org/officeDocument/2006/relationships/hyperlink" Target="https://www.boe.es/buscar/doc.php?id=BOE-A-2023-14458" TargetMode="External"/><Relationship Id="rId22" Type="http://schemas.openxmlformats.org/officeDocument/2006/relationships/hyperlink" Target="https://www.boe.es/boe/dias/2022/05/19/pdfs/BOE-A-2022-8223.pdf" TargetMode="External"/><Relationship Id="rId27" Type="http://schemas.openxmlformats.org/officeDocument/2006/relationships/hyperlink" Target="https://sede.asturias.es/ast/bopa-disposiciones?p_p_id=pa_sede_bopa_web_portlet_SedeBopaDispositionWeb&amp;p_p_lifecycle=0&amp;p_p_state=normal&amp;p_p_mode=view&amp;_pa_sede_bopa_web_portlet_SedeBopaDispositionWeb_mvcRenderCommandName=%2Fdisposition%2Fdetail&amp;_pa_sede_bo" TargetMode="External"/><Relationship Id="rId30" Type="http://schemas.openxmlformats.org/officeDocument/2006/relationships/hyperlink" Target="https://contrataciondelestado.es/wps/wcm/connect/0e911364-b49e-4041-9bf7-0f1dfbd59f1c/DOC_CN2022-493059.pdf?MOD=AJPERES" TargetMode="External"/><Relationship Id="rId35" Type="http://schemas.openxmlformats.org/officeDocument/2006/relationships/hyperlink" Target="https://contrataciondelestado.es/wps/wcm/connect/e4c65b31-7dbb-4b06-b811-612dd4819320/DOC_CN2022-515634.pdf?MOD=AJPERES" TargetMode="External"/><Relationship Id="rId43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idad.gob.es/organizacion/consejoInterterri/docs/1574.pdf" TargetMode="External"/><Relationship Id="rId13" Type="http://schemas.openxmlformats.org/officeDocument/2006/relationships/drawing" Target="../drawings/drawing7.xml"/><Relationship Id="rId3" Type="http://schemas.openxmlformats.org/officeDocument/2006/relationships/hyperlink" Target="https://www.sanidad.gob.es/organizacion/consejoInterterri/docs/1369.pdf" TargetMode="External"/><Relationship Id="rId7" Type="http://schemas.openxmlformats.org/officeDocument/2006/relationships/hyperlink" Target="https://www.sanidad.gob.es/organizacion/consejoInterterri/docs/1534.pdf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s://www.sanidad.gob.es/organizacion/consejoInterterri/docs/1403.pdf" TargetMode="External"/><Relationship Id="rId1" Type="http://schemas.openxmlformats.org/officeDocument/2006/relationships/hyperlink" Target="https://www.sanidad.gob.es/organizacion/consejoInterterri/docs/1402.pdf" TargetMode="External"/><Relationship Id="rId6" Type="http://schemas.openxmlformats.org/officeDocument/2006/relationships/hyperlink" Target="https://www.sanidad.gob.es/organizacion/consejoInterterri/docs/1534.pdf" TargetMode="External"/><Relationship Id="rId11" Type="http://schemas.openxmlformats.org/officeDocument/2006/relationships/hyperlink" Target="https://www.sanidad.gob.es/organizacion/consejoInterterri/docs/1575.pdf" TargetMode="External"/><Relationship Id="rId5" Type="http://schemas.openxmlformats.org/officeDocument/2006/relationships/hyperlink" Target="https://www.sanidad.gob.es/organizacion/consejoInterterri/docs/1406.pdf" TargetMode="External"/><Relationship Id="rId10" Type="http://schemas.openxmlformats.org/officeDocument/2006/relationships/hyperlink" Target="https://www.sanidad.gob.es/organizacion/consejoInterterri/docs/1573.pdf" TargetMode="External"/><Relationship Id="rId4" Type="http://schemas.openxmlformats.org/officeDocument/2006/relationships/hyperlink" Target="https://www.boe.es/boe/dias/2022/09/22/pdfs/BOE-A-2022-15443.pdf" TargetMode="External"/><Relationship Id="rId9" Type="http://schemas.openxmlformats.org/officeDocument/2006/relationships/hyperlink" Target="https://www.boe.es/boe/dias/2022/09/22/pdfs/BOE-A-2022-1544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MANUEASG\AppData\Downloads\RES%20Y%20CONVOCATORIA%20FIRM%20Y%20REGIST.PDF" TargetMode="External"/><Relationship Id="rId13" Type="http://schemas.openxmlformats.org/officeDocument/2006/relationships/hyperlink" Target="https://www.boe.es/boe/dias/2022/08/03/pdfs/BOE-A-2022-13096.pdf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s://www.boe.es/boe/dias/2021/12/29/pdfs/BOE-A-2021-21761.pdf" TargetMode="External"/><Relationship Id="rId7" Type="http://schemas.openxmlformats.org/officeDocument/2006/relationships/hyperlink" Target="https://sede.asturias.es/bopa/2022/01/25/2022-00200.pdf" TargetMode="External"/><Relationship Id="rId12" Type="http://schemas.openxmlformats.org/officeDocument/2006/relationships/hyperlink" Target="https://www.boe.es/boe/dias/2021/09/23/pdfs/BOE-A-2021-15398.pdf" TargetMode="External"/><Relationship Id="rId17" Type="http://schemas.openxmlformats.org/officeDocument/2006/relationships/hyperlink" Target="https://www.boe.es/boe/dias/2023/07/03/pdfs/BOE-A-2023-15427.pdf" TargetMode="External"/><Relationship Id="rId2" Type="http://schemas.openxmlformats.org/officeDocument/2006/relationships/hyperlink" Target="https://www.lamoncloa.gob.es/consejodeministros/referencias/Paginas/2021/refc20210713.aspx?qfr=16" TargetMode="External"/><Relationship Id="rId16" Type="http://schemas.openxmlformats.org/officeDocument/2006/relationships/hyperlink" Target="https://www.boe.es/boe/dias/2022/12/14/pdfs/BOE-A-2022-21172.pdf" TargetMode="External"/><Relationship Id="rId1" Type="http://schemas.openxmlformats.org/officeDocument/2006/relationships/hyperlink" Target="https://www.boe.es/boe/dias/2021/09/23/pdfs/BOE-A-2021-15395.pdf" TargetMode="External"/><Relationship Id="rId6" Type="http://schemas.openxmlformats.org/officeDocument/2006/relationships/hyperlink" Target="https://www.educastur.es/documents/34868/40144/2021-11-proyectos-PROA%2B-convoca-publicos-res.pdf/fe4d0346-c1da-dc2e-b93d-39ec678481c1?t=1636105294420" TargetMode="External"/><Relationship Id="rId11" Type="http://schemas.openxmlformats.org/officeDocument/2006/relationships/hyperlink" Target="https://www.boe.es/boe/dias/2022/08/03/pdfs/BOE-A-2022-13094.pdf" TargetMode="External"/><Relationship Id="rId5" Type="http://schemas.openxmlformats.org/officeDocument/2006/relationships/hyperlink" Target="https://sede.asturias.es/bopa/2022/01/25/2022-00200.pdf" TargetMode="External"/><Relationship Id="rId15" Type="http://schemas.openxmlformats.org/officeDocument/2006/relationships/hyperlink" Target="https://www.boe.es/boe/dias/2022/08/03/pdfs/BOE-A-2022-13093.pdf" TargetMode="External"/><Relationship Id="rId10" Type="http://schemas.openxmlformats.org/officeDocument/2006/relationships/hyperlink" Target="https://www.boe.es/boe/dias/2022/08/03/pdfs/BOE-A-2022-13093.pdf" TargetMode="External"/><Relationship Id="rId19" Type="http://schemas.openxmlformats.org/officeDocument/2006/relationships/drawing" Target="../drawings/drawing8.xml"/><Relationship Id="rId4" Type="http://schemas.openxmlformats.org/officeDocument/2006/relationships/hyperlink" Target="https://www.educastur.es/documents/34868/40144/2021-11-proyectos-PROA%2B-convoca-publicos-res.pdf/fe4d0346-c1da-dc2e-b93d-39ec678481c1?t=1636105294420" TargetMode="External"/><Relationship Id="rId9" Type="http://schemas.openxmlformats.org/officeDocument/2006/relationships/hyperlink" Target="https://www.lamoncloa.gob.es/consejodeministros/referencias/Paginas/2022/refc20220405_corregida.aspx" TargetMode="External"/><Relationship Id="rId14" Type="http://schemas.openxmlformats.org/officeDocument/2006/relationships/hyperlink" Target="https://www.boe.es/boe/dias/2021/09/23/pdfs/BOE-A-2021-15397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5/27/pdfs/BOE-A-2022-8697.pdf" TargetMode="External"/><Relationship Id="rId13" Type="http://schemas.openxmlformats.org/officeDocument/2006/relationships/hyperlink" Target="https://www.miteco.gob.es/es/calidad-y-evaluacion-ambiental/temas/prevencion-y-gestion-residuos/report_certificadoacuerdo3residuoscsma14-4-21_tcm30-525645.pdf" TargetMode="External"/><Relationship Id="rId18" Type="http://schemas.openxmlformats.org/officeDocument/2006/relationships/hyperlink" Target="https://www.miteco.gob.es/es/calidad-y-evaluacion-ambiental/temas/prevencion-y-gestion-residuos/report_certificadoacuerdo3residuoscsma14-4-21_tcm30-525645.pdf" TargetMode="External"/><Relationship Id="rId26" Type="http://schemas.openxmlformats.org/officeDocument/2006/relationships/hyperlink" Target="https://www.transicionjusta.gob.es/reactivacion_comarcas/common/CONVENIO%20RESTAURACION%20AST.pdf" TargetMode="External"/><Relationship Id="rId3" Type="http://schemas.openxmlformats.org/officeDocument/2006/relationships/hyperlink" Target="https://www.transicionjusta.gob.es/reactivacion_comarcas/common/CONVENIO%20RESTAURACION%20AST.pdf" TargetMode="External"/><Relationship Id="rId21" Type="http://schemas.openxmlformats.org/officeDocument/2006/relationships/hyperlink" Target="https://www.boe.es/boe/dias/2022/05/19/pdfs/BOE-A-2022-8223.pdf" TargetMode="External"/><Relationship Id="rId7" Type="http://schemas.openxmlformats.org/officeDocument/2006/relationships/hyperlink" Target="https://www.boe.es/diario_boe/txt.php?id=BOE-A-2021-14163" TargetMode="External"/><Relationship Id="rId12" Type="http://schemas.openxmlformats.org/officeDocument/2006/relationships/hyperlink" Target="https://sede.asturias.es/bopa/2022/05/17/2022-03509.pdf" TargetMode="External"/><Relationship Id="rId17" Type="http://schemas.openxmlformats.org/officeDocument/2006/relationships/hyperlink" Target="https://sede.asturias.es/bopa/2022/05/17/2022-03510.pdf" TargetMode="External"/><Relationship Id="rId25" Type="http://schemas.openxmlformats.org/officeDocument/2006/relationships/hyperlink" Target="https://sede.asturias.es/bopa/2024/01/11/2023-11804.pdf" TargetMode="External"/><Relationship Id="rId2" Type="http://schemas.openxmlformats.org/officeDocument/2006/relationships/hyperlink" Target="https://www.boe.es/diario_boe/txt.php?id=BOE-A-2021-10824" TargetMode="External"/><Relationship Id="rId16" Type="http://schemas.openxmlformats.org/officeDocument/2006/relationships/hyperlink" Target="https://www.pap.hacienda.gob.es/bdnstrans/GE/es/convocatoria/603815" TargetMode="External"/><Relationship Id="rId20" Type="http://schemas.openxmlformats.org/officeDocument/2006/relationships/hyperlink" Target="https://www.boe.es/boe/dias/2022/05/27/pdfs/BOE-A-2022-8697.pdf" TargetMode="External"/><Relationship Id="rId29" Type="http://schemas.openxmlformats.org/officeDocument/2006/relationships/hyperlink" Target="https://sede.asturias.es/bopa/2021/08/03/2021-07509.pdf" TargetMode="External"/><Relationship Id="rId1" Type="http://schemas.openxmlformats.org/officeDocument/2006/relationships/hyperlink" Target="https://www.boe.es/eli/es/rd/2021/04/13/266" TargetMode="External"/><Relationship Id="rId6" Type="http://schemas.openxmlformats.org/officeDocument/2006/relationships/hyperlink" Target="https://www.boe.es/diario_boe/txt.php?id=BOE-A-2021-10824" TargetMode="External"/><Relationship Id="rId11" Type="http://schemas.openxmlformats.org/officeDocument/2006/relationships/hyperlink" Target="https://www.prtr.miteco.gob.es/content/dam/prtr/es/perte/acuerdoconferenciasectorialmedioambienterestauracionfluvialperteciclodelagua20-6-22_tcm30-545952.pdf" TargetMode="External"/><Relationship Id="rId24" Type="http://schemas.openxmlformats.org/officeDocument/2006/relationships/hyperlink" Target="https://sede.asturias.es/bopa/2023/11/16/2023-09997.pdf" TargetMode="External"/><Relationship Id="rId32" Type="http://schemas.openxmlformats.org/officeDocument/2006/relationships/drawing" Target="../drawings/drawing9.xml"/><Relationship Id="rId5" Type="http://schemas.openxmlformats.org/officeDocument/2006/relationships/hyperlink" Target="https://www.boe.es/diario_boe/txt.php?id=BOE-A-2020-6235" TargetMode="External"/><Relationship Id="rId15" Type="http://schemas.openxmlformats.org/officeDocument/2006/relationships/hyperlink" Target="https://www.lamoncloa.gob.es/serviciosdeprensa/notasprensa/transicion-ecologica/Paginas/2022/200622-medio-ambiente.aspx" TargetMode="External"/><Relationship Id="rId23" Type="http://schemas.openxmlformats.org/officeDocument/2006/relationships/hyperlink" Target="https://sede.asturias.es/bopa/2022/12/30/2022-10612.pdf" TargetMode="External"/><Relationship Id="rId28" Type="http://schemas.openxmlformats.org/officeDocument/2006/relationships/hyperlink" Target="https://sede.asturias.es/bopa/2020/09/09/2020-07202.pdf" TargetMode="External"/><Relationship Id="rId10" Type="http://schemas.openxmlformats.org/officeDocument/2006/relationships/hyperlink" Target="https://planderecuperacion.gob.es/como-acceder-a-los-fondos/pertes/perte-de-digitalizacion-del-ciclo-del-agua" TargetMode="External"/><Relationship Id="rId19" Type="http://schemas.openxmlformats.org/officeDocument/2006/relationships/hyperlink" Target="https://sede.asturias.es/bopa/2022/11/16/2022-08633.pdf" TargetMode="External"/><Relationship Id="rId31" Type="http://schemas.openxmlformats.org/officeDocument/2006/relationships/printerSettings" Target="../printerSettings/printerSettings9.bin"/><Relationship Id="rId4" Type="http://schemas.openxmlformats.org/officeDocument/2006/relationships/hyperlink" Target="https://www.boe.es/boe/dias/2021/12/22/pdfs/BOE-A-2021-21106.pdf" TargetMode="External"/><Relationship Id="rId9" Type="http://schemas.openxmlformats.org/officeDocument/2006/relationships/hyperlink" Target="https://www.miteco.gob.es/es/prensa/ultimas-noticias/la-conferencia-sectorial-de-medio-ambiente-ratifica-la-entrega-a-las-ccaa-de-511-millones-de-euros-para-inversiones-en-biodiversidad-agua-y-rest/tcm:30-529205" TargetMode="External"/><Relationship Id="rId14" Type="http://schemas.openxmlformats.org/officeDocument/2006/relationships/hyperlink" Target="https://www.lamoncloa.gob.es/serviciosdeprensa/notasprensa/transicion-ecologica/Paginas/2022/200622-medio-ambiente.aspx" TargetMode="External"/><Relationship Id="rId22" Type="http://schemas.openxmlformats.org/officeDocument/2006/relationships/hyperlink" Target="https://www.boe.es/diario_boe/txt.php?id=BOE-A-2021-14163" TargetMode="External"/><Relationship Id="rId27" Type="http://schemas.openxmlformats.org/officeDocument/2006/relationships/hyperlink" Target="https://sede.asturias.es/bopa/2024/01/11/2023-11818.pdf" TargetMode="External"/><Relationship Id="rId30" Type="http://schemas.openxmlformats.org/officeDocument/2006/relationships/hyperlink" Target="https://sede.asturias.es/bopa/2022/01/10/2021-11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125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" sqref="B1"/>
    </sheetView>
  </sheetViews>
  <sheetFormatPr baseColWidth="10" defaultColWidth="11.42578125" defaultRowHeight="15" x14ac:dyDescent="0.25"/>
  <cols>
    <col min="1" max="1" width="3.42578125" style="1" customWidth="1"/>
    <col min="2" max="2" width="11" style="1" customWidth="1"/>
    <col min="3" max="3" width="45.85546875" style="1" customWidth="1"/>
    <col min="4" max="8" width="11.5703125" style="1" customWidth="1"/>
    <col min="9" max="9" width="1.85546875" style="1" customWidth="1"/>
    <col min="10" max="10" width="11.42578125" style="1"/>
    <col min="11" max="12" width="11.42578125" style="1" customWidth="1"/>
    <col min="13" max="14" width="11.42578125" style="1"/>
    <col min="15" max="15" width="1.85546875" style="1" customWidth="1"/>
    <col min="16" max="18" width="15.28515625" style="1" customWidth="1"/>
    <col min="19" max="16384" width="11.42578125" style="1"/>
  </cols>
  <sheetData>
    <row r="1" spans="2:18" ht="37.5" customHeight="1" x14ac:dyDescent="0.25"/>
    <row r="2" spans="2:18" ht="37.5" customHeight="1" x14ac:dyDescent="0.25"/>
    <row r="3" spans="2:18" ht="23.25" x14ac:dyDescent="0.25">
      <c r="B3" s="562" t="s">
        <v>0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</row>
    <row r="4" spans="2:18" ht="23.25" x14ac:dyDescent="0.25">
      <c r="B4" s="563" t="s">
        <v>1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</row>
    <row r="5" spans="2:18" ht="9.75" customHeight="1" x14ac:dyDescent="0.25"/>
    <row r="6" spans="2:18" ht="21" x14ac:dyDescent="0.25">
      <c r="B6" s="564" t="s">
        <v>273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</row>
    <row r="7" spans="2:18" ht="15.75" thickBot="1" x14ac:dyDescent="0.3"/>
    <row r="8" spans="2:18" ht="21" customHeight="1" thickBot="1" x14ac:dyDescent="0.3">
      <c r="D8" s="559" t="s">
        <v>2</v>
      </c>
      <c r="E8" s="560"/>
      <c r="F8" s="560"/>
      <c r="G8" s="560"/>
      <c r="H8" s="561"/>
      <c r="J8" s="559" t="s">
        <v>3</v>
      </c>
      <c r="K8" s="560"/>
      <c r="L8" s="560"/>
      <c r="M8" s="560"/>
      <c r="N8" s="561"/>
      <c r="P8" s="559" t="s">
        <v>4</v>
      </c>
      <c r="Q8" s="560"/>
      <c r="R8" s="561"/>
    </row>
    <row r="9" spans="2:18" ht="30.75" thickBot="1" x14ac:dyDescent="0.3">
      <c r="D9" s="235">
        <v>2020</v>
      </c>
      <c r="E9" s="269">
        <v>2021</v>
      </c>
      <c r="F9" s="236">
        <v>2022</v>
      </c>
      <c r="G9" s="237">
        <v>2023</v>
      </c>
      <c r="H9" s="238" t="s">
        <v>5</v>
      </c>
      <c r="J9" s="235">
        <v>2020</v>
      </c>
      <c r="K9" s="269">
        <v>2021</v>
      </c>
      <c r="L9" s="236">
        <v>2022</v>
      </c>
      <c r="M9" s="237">
        <v>2023</v>
      </c>
      <c r="N9" s="238" t="s">
        <v>5</v>
      </c>
      <c r="P9" s="287" t="s">
        <v>6</v>
      </c>
      <c r="Q9" s="78" t="s">
        <v>7</v>
      </c>
      <c r="R9" s="78" t="s">
        <v>8</v>
      </c>
    </row>
    <row r="10" spans="2:18" ht="9.75" customHeight="1" thickBot="1" x14ac:dyDescent="0.3"/>
    <row r="11" spans="2:18" ht="16.5" thickBot="1" x14ac:dyDescent="0.3">
      <c r="B11" s="27" t="s">
        <v>420</v>
      </c>
      <c r="D11" s="239">
        <f>SUM(D12:D17)</f>
        <v>0</v>
      </c>
      <c r="E11" s="270">
        <f>SUM(E12:E17)</f>
        <v>36.98587217</v>
      </c>
      <c r="F11" s="240">
        <f>SUM(F12:F17)</f>
        <v>37.812851040000005</v>
      </c>
      <c r="G11" s="241">
        <f>SUM(G12:G17)</f>
        <v>39.379816920000003</v>
      </c>
      <c r="H11" s="242">
        <f>SUM(H12:H17)</f>
        <v>114.17854013</v>
      </c>
      <c r="J11" s="239">
        <f>SUM(J12:J17)</f>
        <v>0</v>
      </c>
      <c r="K11" s="239">
        <f>SUM(K12:K17)</f>
        <v>2.940966</v>
      </c>
      <c r="L11" s="240">
        <f>SUM(L12:L17)</f>
        <v>45.221265210000006</v>
      </c>
      <c r="M11" s="277">
        <f>SUM(M12:M17)</f>
        <v>53.681257100000003</v>
      </c>
      <c r="N11" s="276">
        <f>SUM(N12:N17)</f>
        <v>101.84348831000001</v>
      </c>
      <c r="P11" s="239">
        <f>SUM(P12:P17)</f>
        <v>79.741022940000008</v>
      </c>
      <c r="Q11" s="270">
        <f>SUM(Q12:Q17)</f>
        <v>68.101976590000007</v>
      </c>
      <c r="R11" s="277">
        <f>SUM(R12:R17)</f>
        <v>55.707451890000002</v>
      </c>
    </row>
    <row r="12" spans="2:18" ht="15.75" x14ac:dyDescent="0.25">
      <c r="C12" s="1" t="s">
        <v>10</v>
      </c>
      <c r="D12" s="243">
        <v>0</v>
      </c>
      <c r="E12" s="271">
        <f>+'1. Presidencia'!E9</f>
        <v>2.53838813</v>
      </c>
      <c r="F12" s="244">
        <f>+'1. Presidencia'!F9</f>
        <v>3.61012069</v>
      </c>
      <c r="G12" s="245">
        <f>+'1. Presidencia'!G9</f>
        <v>3.3781051900000003</v>
      </c>
      <c r="H12" s="246">
        <f>SUM(D12:G12)</f>
        <v>9.5266140099999994</v>
      </c>
      <c r="J12" s="261">
        <v>0</v>
      </c>
      <c r="K12" s="262">
        <f>+'1. Presidencia'!I9</f>
        <v>2.53838813</v>
      </c>
      <c r="L12" s="275">
        <f>+'1. Presidencia'!J9</f>
        <v>3.61012069</v>
      </c>
      <c r="M12" s="286">
        <f>+'1. Presidencia'!K9</f>
        <v>2.34350769</v>
      </c>
      <c r="N12" s="285">
        <f>SUM(J12:M12)</f>
        <v>8.4920165099999991</v>
      </c>
      <c r="P12" s="243">
        <f>+'1. Presidencia'!L9</f>
        <v>9.8719999999999999</v>
      </c>
      <c r="Q12" s="271">
        <f>+'1. Presidencia'!M9</f>
        <v>9.8719999999999999</v>
      </c>
      <c r="R12" s="281">
        <f>+'1. Presidencia'!N9</f>
        <v>4.2829999999999995</v>
      </c>
    </row>
    <row r="13" spans="2:18" ht="15.75" x14ac:dyDescent="0.25">
      <c r="C13" s="1" t="s">
        <v>35</v>
      </c>
      <c r="D13" s="243">
        <v>0</v>
      </c>
      <c r="E13" s="271">
        <v>0</v>
      </c>
      <c r="F13" s="244">
        <v>0</v>
      </c>
      <c r="G13" s="245">
        <f>+'1. Presidencia'!G13</f>
        <v>5.4189379999999998</v>
      </c>
      <c r="H13" s="246">
        <f t="shared" ref="H13:H17" si="0">SUM(D13:G13)</f>
        <v>5.4189379999999998</v>
      </c>
      <c r="J13" s="243">
        <v>0</v>
      </c>
      <c r="K13" s="244">
        <v>0</v>
      </c>
      <c r="L13" s="271">
        <v>0</v>
      </c>
      <c r="M13" s="406">
        <f>+'1. Presidencia'!K13</f>
        <v>0</v>
      </c>
      <c r="N13" s="285">
        <f t="shared" ref="N13:N17" si="1">SUM(J13:M13)</f>
        <v>0</v>
      </c>
      <c r="P13" s="243">
        <f>+'1. Presidencia'!L13</f>
        <v>0</v>
      </c>
      <c r="Q13" s="271">
        <f>+'1. Presidencia'!M13</f>
        <v>0</v>
      </c>
      <c r="R13" s="281">
        <f>+'1. Presidencia'!N13</f>
        <v>0</v>
      </c>
    </row>
    <row r="14" spans="2:18" ht="15.75" x14ac:dyDescent="0.25">
      <c r="C14" s="1" t="s">
        <v>36</v>
      </c>
      <c r="D14" s="243">
        <v>0</v>
      </c>
      <c r="E14" s="271">
        <f>+'1. Presidencia'!E16</f>
        <v>34.044906169999997</v>
      </c>
      <c r="F14" s="244">
        <f>+'1. Presidencia'!F16</f>
        <v>33.263382</v>
      </c>
      <c r="G14" s="245">
        <f>+'1. Presidencia'!G16</f>
        <v>25.18337764</v>
      </c>
      <c r="H14" s="246">
        <f t="shared" si="0"/>
        <v>92.491665810000001</v>
      </c>
      <c r="J14" s="257">
        <v>0</v>
      </c>
      <c r="K14" s="258">
        <f>+'1. Presidencia'!I16</f>
        <v>0</v>
      </c>
      <c r="L14" s="274">
        <f>+'1. Presidencia'!J16</f>
        <v>40.67179617</v>
      </c>
      <c r="M14" s="416">
        <f>+'1. Presidencia'!K16</f>
        <v>46.966492000000002</v>
      </c>
      <c r="N14" s="285">
        <f t="shared" si="1"/>
        <v>87.63828817000001</v>
      </c>
      <c r="P14" s="243">
        <f>+'1. Presidencia'!L16</f>
        <v>68.29202294000001</v>
      </c>
      <c r="Q14" s="271">
        <f>+'1. Presidencia'!M16</f>
        <v>58.229976590000007</v>
      </c>
      <c r="R14" s="281">
        <f>+'1. Presidencia'!N16</f>
        <v>51.42445189</v>
      </c>
    </row>
    <row r="15" spans="2:18" ht="15.75" x14ac:dyDescent="0.25">
      <c r="C15" s="1" t="s">
        <v>38</v>
      </c>
      <c r="D15" s="243">
        <v>0</v>
      </c>
      <c r="E15" s="271">
        <f>+'1. Presidencia'!E26</f>
        <v>0</v>
      </c>
      <c r="F15" s="244">
        <f>+'1. Presidencia'!F26</f>
        <v>0</v>
      </c>
      <c r="G15" s="245">
        <f>+'1. Presidencia'!G26</f>
        <v>1.29</v>
      </c>
      <c r="H15" s="246">
        <f t="shared" si="0"/>
        <v>1.29</v>
      </c>
      <c r="J15" s="257">
        <v>0</v>
      </c>
      <c r="K15" s="258">
        <f>+'1. Presidencia'!I26</f>
        <v>0</v>
      </c>
      <c r="L15" s="274">
        <f>+'1. Presidencia'!J26</f>
        <v>0</v>
      </c>
      <c r="M15" s="416">
        <f>+'1. Presidencia'!K26</f>
        <v>1.29</v>
      </c>
      <c r="N15" s="285">
        <f t="shared" si="1"/>
        <v>1.29</v>
      </c>
      <c r="P15" s="243">
        <f>+'1. Presidencia'!L26</f>
        <v>0</v>
      </c>
      <c r="Q15" s="271">
        <f>+'1. Presidencia'!M26</f>
        <v>0</v>
      </c>
      <c r="R15" s="281">
        <f>+'1. Presidencia'!N26</f>
        <v>0</v>
      </c>
    </row>
    <row r="16" spans="2:18" ht="15.75" x14ac:dyDescent="0.25">
      <c r="C16" s="1" t="s">
        <v>41</v>
      </c>
      <c r="D16" s="243">
        <v>0</v>
      </c>
      <c r="E16" s="271">
        <f>+'1. Presidencia'!E30</f>
        <v>0</v>
      </c>
      <c r="F16" s="271">
        <f>+'1. Presidencia'!F30</f>
        <v>0</v>
      </c>
      <c r="G16" s="271">
        <f>+'1. Presidencia'!G28</f>
        <v>3.7533796800000001</v>
      </c>
      <c r="H16" s="246">
        <f>SUM(D16:G16)</f>
        <v>3.7533796800000001</v>
      </c>
      <c r="J16" s="257">
        <v>0</v>
      </c>
      <c r="K16" s="258">
        <f>+'1. Presidencia'!I30</f>
        <v>0</v>
      </c>
      <c r="L16" s="258">
        <f>+'1. Presidencia'!J30</f>
        <v>0</v>
      </c>
      <c r="M16" s="258">
        <f>+'1. Presidencia'!K28</f>
        <v>2.725241</v>
      </c>
      <c r="N16" s="285">
        <f>SUM(J16:M16)</f>
        <v>2.725241</v>
      </c>
      <c r="P16" s="243">
        <f>+'1. Presidencia'!L29</f>
        <v>0</v>
      </c>
      <c r="Q16" s="271">
        <f>+'1. Presidencia'!M29</f>
        <v>0</v>
      </c>
      <c r="R16" s="281">
        <f>+'1. Presidencia'!N29</f>
        <v>0</v>
      </c>
    </row>
    <row r="17" spans="2:18" ht="16.5" thickBot="1" x14ac:dyDescent="0.3">
      <c r="C17" s="1" t="s">
        <v>44</v>
      </c>
      <c r="D17" s="253">
        <v>0</v>
      </c>
      <c r="E17" s="273">
        <f>+'1. Presidencia'!E33</f>
        <v>0.40257787</v>
      </c>
      <c r="F17" s="254">
        <f>+'1. Presidencia'!F33</f>
        <v>0.93934835000000005</v>
      </c>
      <c r="G17" s="255">
        <f>+'1. Presidencia'!G33</f>
        <v>0.35601641000000001</v>
      </c>
      <c r="H17" s="256">
        <f t="shared" si="0"/>
        <v>1.69794263</v>
      </c>
      <c r="J17" s="247">
        <v>0</v>
      </c>
      <c r="K17" s="248">
        <f>+'1. Presidencia'!I33</f>
        <v>0.40257787</v>
      </c>
      <c r="L17" s="272">
        <f>+'1. Presidencia'!J33</f>
        <v>0.93934835000000005</v>
      </c>
      <c r="M17" s="288">
        <f>+'1. Presidencia'!K33</f>
        <v>0.35601641000000001</v>
      </c>
      <c r="N17" s="552">
        <f t="shared" si="1"/>
        <v>1.69794263</v>
      </c>
      <c r="P17" s="253">
        <f>+'1. Presidencia'!L33</f>
        <v>1.577</v>
      </c>
      <c r="Q17" s="273">
        <f>+'1. Presidencia'!M33</f>
        <v>0</v>
      </c>
      <c r="R17" s="278">
        <f>+'1. Presidencia'!N33</f>
        <v>0</v>
      </c>
    </row>
    <row r="18" spans="2:18" ht="16.5" thickBot="1" x14ac:dyDescent="0.3">
      <c r="D18" s="251"/>
      <c r="E18" s="251"/>
      <c r="F18" s="251"/>
      <c r="G18" s="251"/>
      <c r="H18" s="252"/>
      <c r="J18" s="251"/>
      <c r="K18" s="251"/>
      <c r="L18" s="251"/>
      <c r="M18" s="251"/>
      <c r="N18" s="252"/>
      <c r="P18" s="251"/>
      <c r="Q18" s="251"/>
      <c r="R18" s="251"/>
    </row>
    <row r="19" spans="2:18" ht="16.5" thickBot="1" x14ac:dyDescent="0.3">
      <c r="B19" s="27" t="s">
        <v>421</v>
      </c>
      <c r="D19" s="239">
        <f>SUM(D20:D22)</f>
        <v>0</v>
      </c>
      <c r="E19" s="270">
        <f>SUM(E20:E22)</f>
        <v>11.271353</v>
      </c>
      <c r="F19" s="240">
        <f>SUM(F20:F22)</f>
        <v>5.0320830000000001</v>
      </c>
      <c r="G19" s="241">
        <f>SUM(G20:G22)</f>
        <v>0.15825600000000001</v>
      </c>
      <c r="H19" s="242">
        <f>SUM(H20:H22)</f>
        <v>16.461691999999999</v>
      </c>
      <c r="J19" s="239">
        <f>SUM(J20:J22)</f>
        <v>0</v>
      </c>
      <c r="K19" s="270">
        <f>SUM(K20:K22)</f>
        <v>11.271353</v>
      </c>
      <c r="L19" s="240">
        <f>SUM(L20:L22)</f>
        <v>5.0320830000000001</v>
      </c>
      <c r="M19" s="277">
        <f>SUM(M20:M22)</f>
        <v>0.15825600000000001</v>
      </c>
      <c r="N19" s="242">
        <f>SUM(N20:N22)</f>
        <v>16.461691999999999</v>
      </c>
      <c r="P19" s="239">
        <f>SUM(P20:P22)</f>
        <v>7.984</v>
      </c>
      <c r="Q19" s="270">
        <f>SUM(Q20:Q22)</f>
        <v>7.4619999999999997</v>
      </c>
      <c r="R19" s="277">
        <f>SUM(R20:R22)</f>
        <v>3.173</v>
      </c>
    </row>
    <row r="20" spans="2:18" ht="15.75" x14ac:dyDescent="0.25">
      <c r="C20" s="1" t="s">
        <v>11</v>
      </c>
      <c r="D20" s="243">
        <v>0</v>
      </c>
      <c r="E20" s="271">
        <f>+'2. Hacienda '!E9</f>
        <v>10.3056</v>
      </c>
      <c r="F20" s="244">
        <f>+'2. Hacienda '!F9</f>
        <v>0</v>
      </c>
      <c r="G20" s="245">
        <f>+'2. Hacienda '!G9</f>
        <v>0</v>
      </c>
      <c r="H20" s="246">
        <f>SUM(D20:G20)</f>
        <v>10.3056</v>
      </c>
      <c r="I20" s="405"/>
      <c r="J20" s="243">
        <v>0</v>
      </c>
      <c r="K20" s="275">
        <f>+'2. Hacienda '!I9</f>
        <v>10.3056</v>
      </c>
      <c r="L20" s="262">
        <f>+'2. Hacienda '!J9</f>
        <v>0</v>
      </c>
      <c r="M20" s="406">
        <f>+'2. Hacienda '!K9</f>
        <v>0</v>
      </c>
      <c r="N20" s="246">
        <f>SUM(J20:M20)</f>
        <v>10.3056</v>
      </c>
      <c r="O20" s="405"/>
      <c r="P20" s="418">
        <f>+'2. Hacienda '!L9</f>
        <v>2.4529999999999998</v>
      </c>
      <c r="Q20" s="419">
        <f>+'2. Hacienda '!M9</f>
        <v>2.2759999999999998</v>
      </c>
      <c r="R20" s="420">
        <f>+'2. Hacienda '!N9</f>
        <v>1.208</v>
      </c>
    </row>
    <row r="21" spans="2:18" ht="16.5" thickBot="1" x14ac:dyDescent="0.3">
      <c r="C21" s="1" t="s">
        <v>10</v>
      </c>
      <c r="D21" s="253">
        <v>0</v>
      </c>
      <c r="E21" s="273">
        <f>+'2. Hacienda '!E12</f>
        <v>0.96575299999999997</v>
      </c>
      <c r="F21" s="254">
        <f>+'2. Hacienda '!F12</f>
        <v>5.0320830000000001</v>
      </c>
      <c r="G21" s="255">
        <f>+'2. Hacienda '!G12</f>
        <v>0.15825600000000001</v>
      </c>
      <c r="H21" s="256">
        <f>SUM(D21:G21)</f>
        <v>6.1560920000000001</v>
      </c>
      <c r="J21" s="253">
        <v>0</v>
      </c>
      <c r="K21" s="273">
        <f>+'2. Hacienda '!I12</f>
        <v>0.96575299999999997</v>
      </c>
      <c r="L21" s="254">
        <f>+'2. Hacienda '!J12</f>
        <v>5.0320830000000001</v>
      </c>
      <c r="M21" s="289">
        <f>+'2. Hacienda '!K12</f>
        <v>0.15825600000000001</v>
      </c>
      <c r="N21" s="256">
        <f>SUM(J21:M21)</f>
        <v>6.1560920000000001</v>
      </c>
      <c r="P21" s="253">
        <f>+'2. Hacienda '!L12</f>
        <v>5.5309999999999997</v>
      </c>
      <c r="Q21" s="273">
        <f>+'2. Hacienda '!M12</f>
        <v>5.1859999999999999</v>
      </c>
      <c r="R21" s="278">
        <f>+'2. Hacienda '!N12</f>
        <v>1.9650000000000001</v>
      </c>
    </row>
    <row r="22" spans="2:18" ht="16.5" thickBot="1" x14ac:dyDescent="0.3">
      <c r="D22" s="251"/>
      <c r="E22" s="251"/>
      <c r="F22" s="251"/>
      <c r="G22" s="251"/>
      <c r="H22" s="252"/>
      <c r="J22" s="251"/>
      <c r="K22" s="251"/>
      <c r="L22" s="251"/>
      <c r="M22" s="251"/>
      <c r="N22" s="252"/>
      <c r="P22" s="251"/>
      <c r="Q22" s="251"/>
      <c r="R22" s="251"/>
    </row>
    <row r="23" spans="2:18" ht="16.5" thickBot="1" x14ac:dyDescent="0.3">
      <c r="B23" s="27" t="s">
        <v>422</v>
      </c>
      <c r="D23" s="239">
        <f>SUM(D24:D26)</f>
        <v>7.5960000000000001</v>
      </c>
      <c r="E23" s="270">
        <f>SUM(E24:E26)</f>
        <v>70.268279100000001</v>
      </c>
      <c r="F23" s="240">
        <f>SUM(F24:F26)</f>
        <v>45.883809999999997</v>
      </c>
      <c r="G23" s="241">
        <f>SUM(G24:G26)</f>
        <v>12.64453743</v>
      </c>
      <c r="H23" s="242">
        <f>SUM(H24:H26)</f>
        <v>136.39262653000003</v>
      </c>
      <c r="J23" s="239">
        <f>SUM(J24:J26)</f>
        <v>7.5960000000000001</v>
      </c>
      <c r="K23" s="270">
        <f>SUM(K24:K26)</f>
        <v>70.268279100000001</v>
      </c>
      <c r="L23" s="240">
        <f>SUM(L24:L26)</f>
        <v>12.145</v>
      </c>
      <c r="M23" s="241">
        <f>SUM(M24:M26)</f>
        <v>26.812180430000002</v>
      </c>
      <c r="N23" s="242">
        <f>SUM(N24:N26)</f>
        <v>116.82145953</v>
      </c>
      <c r="P23" s="239">
        <f>SUM(P24:P26)</f>
        <v>84.572326529999998</v>
      </c>
      <c r="Q23" s="270">
        <f>SUM(Q24:Q26)</f>
        <v>77.879071470000014</v>
      </c>
      <c r="R23" s="277">
        <f>SUM(R24:R26)</f>
        <v>33.579071469999995</v>
      </c>
    </row>
    <row r="24" spans="2:18" ht="15.75" x14ac:dyDescent="0.25">
      <c r="C24" s="1" t="s">
        <v>11</v>
      </c>
      <c r="D24" s="261">
        <f>+'3. Ordenac Territ'!E9</f>
        <v>7.5960000000000001</v>
      </c>
      <c r="E24" s="275">
        <f>+'3. Ordenac Territ'!F9</f>
        <v>68.797790000000006</v>
      </c>
      <c r="F24" s="262">
        <f>+'3. Ordenac Territ'!G9</f>
        <v>45.883809999999997</v>
      </c>
      <c r="G24" s="263">
        <f>+'3. Ordenac Territ'!H9</f>
        <v>12.64453743</v>
      </c>
      <c r="H24" s="264">
        <f>SUM(D24:G24)</f>
        <v>134.92213743000002</v>
      </c>
      <c r="J24" s="261">
        <f>+'3. Ordenac Territ'!J9</f>
        <v>7.5960000000000001</v>
      </c>
      <c r="K24" s="275">
        <f>+'3. Ordenac Territ'!K9</f>
        <v>68.797790000000006</v>
      </c>
      <c r="L24" s="262">
        <f>+'3. Ordenac Territ'!L9</f>
        <v>12.145</v>
      </c>
      <c r="M24" s="263">
        <f>+'3. Ordenac Territ'!M9</f>
        <v>26.812180430000002</v>
      </c>
      <c r="N24" s="264">
        <f>SUM(J24:M24)</f>
        <v>115.35097043</v>
      </c>
      <c r="P24" s="498">
        <f>+'3. Ordenac Territ'!N9</f>
        <v>83.101837439999997</v>
      </c>
      <c r="Q24" s="499">
        <f>+'3. Ordenac Territ'!O9</f>
        <v>76.615000000000009</v>
      </c>
      <c r="R24" s="500">
        <f>+'3. Ordenac Territ'!P9</f>
        <v>32.314999999999998</v>
      </c>
    </row>
    <row r="25" spans="2:18" ht="16.5" thickBot="1" x14ac:dyDescent="0.3">
      <c r="C25" s="1" t="s">
        <v>433</v>
      </c>
      <c r="D25" s="253">
        <f>+'3. Ordenac Territ'!E15</f>
        <v>0</v>
      </c>
      <c r="E25" s="273">
        <f>+'3. Ordenac Territ'!F15</f>
        <v>1.4704891</v>
      </c>
      <c r="F25" s="254">
        <f>+'3. Ordenac Territ'!G15</f>
        <v>0</v>
      </c>
      <c r="G25" s="255">
        <f>+'3. Ordenac Territ'!H15</f>
        <v>0</v>
      </c>
      <c r="H25" s="256">
        <f>SUM(D25:G25)</f>
        <v>1.4704891</v>
      </c>
      <c r="J25" s="253">
        <f>+'3. Ordenac Territ'!J15</f>
        <v>0</v>
      </c>
      <c r="K25" s="273">
        <f>+'3. Ordenac Territ'!K15</f>
        <v>1.4704891</v>
      </c>
      <c r="L25" s="254">
        <f>+'3. Ordenac Territ'!L15</f>
        <v>0</v>
      </c>
      <c r="M25" s="255">
        <f>+'3. Ordenac Territ'!M15</f>
        <v>0</v>
      </c>
      <c r="N25" s="256">
        <f>SUM(J25:M25)</f>
        <v>1.4704891</v>
      </c>
      <c r="P25" s="422">
        <f>+'3. Ordenac Territ'!N15</f>
        <v>1.4704890899999998</v>
      </c>
      <c r="Q25" s="423">
        <f>+'3. Ordenac Territ'!O15</f>
        <v>1.26407147</v>
      </c>
      <c r="R25" s="424">
        <f>+'3. Ordenac Territ'!P15</f>
        <v>1.26407147</v>
      </c>
    </row>
    <row r="26" spans="2:18" ht="16.5" thickBot="1" x14ac:dyDescent="0.3">
      <c r="D26" s="251"/>
      <c r="E26" s="251"/>
      <c r="F26" s="251"/>
      <c r="G26" s="251"/>
      <c r="H26" s="252"/>
      <c r="J26" s="251"/>
      <c r="K26" s="251"/>
      <c r="L26" s="251"/>
      <c r="M26" s="251"/>
      <c r="N26" s="252"/>
      <c r="P26" s="251"/>
      <c r="Q26" s="251"/>
      <c r="R26" s="251"/>
    </row>
    <row r="27" spans="2:18" ht="16.5" thickBot="1" x14ac:dyDescent="0.3">
      <c r="B27" s="27" t="s">
        <v>423</v>
      </c>
      <c r="D27" s="239">
        <f>SUM(D28:D35)</f>
        <v>6.2166754299999996</v>
      </c>
      <c r="E27" s="270">
        <f>SUM(E28:E35)</f>
        <v>36.733130600000003</v>
      </c>
      <c r="F27" s="240">
        <f>SUM(F28:F35)</f>
        <v>22.237510139999998</v>
      </c>
      <c r="G27" s="241">
        <f>SUM(G28:G35)</f>
        <v>12.163851090000001</v>
      </c>
      <c r="H27" s="242">
        <f>SUM(H28:H35)</f>
        <v>77.351167259999997</v>
      </c>
      <c r="J27" s="239">
        <f>SUM(J28:J35)</f>
        <v>6.2166754299999996</v>
      </c>
      <c r="K27" s="270">
        <f>SUM(K28:K35)</f>
        <v>36.733130600000003</v>
      </c>
      <c r="L27" s="240">
        <f>SUM(L28:L35)</f>
        <v>22.237510139999998</v>
      </c>
      <c r="M27" s="241">
        <f>SUM(M28:M35)</f>
        <v>12.163851090000001</v>
      </c>
      <c r="N27" s="242">
        <f>SUM(N28:N35)</f>
        <v>77.351167259999997</v>
      </c>
      <c r="P27" s="239">
        <f>SUM(P28:P35)</f>
        <v>52.119506709999996</v>
      </c>
      <c r="Q27" s="270">
        <f>SUM(Q28:Q35)</f>
        <v>38.544385950000006</v>
      </c>
      <c r="R27" s="277">
        <f>SUM(R28:R35)</f>
        <v>28.35490038</v>
      </c>
    </row>
    <row r="28" spans="2:18" ht="15.75" hidden="1" x14ac:dyDescent="0.25">
      <c r="C28" s="1" t="s">
        <v>11</v>
      </c>
      <c r="D28" s="257"/>
      <c r="E28" s="274"/>
      <c r="F28" s="258"/>
      <c r="G28" s="259"/>
      <c r="H28" s="260">
        <f>SUM(E28:G28)</f>
        <v>0</v>
      </c>
      <c r="J28" s="257"/>
      <c r="K28" s="274"/>
      <c r="L28" s="258"/>
      <c r="M28" s="259"/>
      <c r="N28" s="260">
        <f t="shared" ref="N28:N35" si="2">SUM(J28:M28)</f>
        <v>0</v>
      </c>
      <c r="P28" s="257"/>
      <c r="Q28" s="274"/>
      <c r="R28" s="280"/>
    </row>
    <row r="29" spans="2:18" ht="15.75" hidden="1" x14ac:dyDescent="0.25">
      <c r="C29" s="1" t="s">
        <v>31</v>
      </c>
      <c r="D29" s="257"/>
      <c r="E29" s="258"/>
      <c r="F29" s="258"/>
      <c r="G29" s="274"/>
      <c r="H29" s="260">
        <f t="shared" ref="H29:H35" si="3">SUM(D29:G29)</f>
        <v>0</v>
      </c>
      <c r="J29" s="257"/>
      <c r="K29" s="258"/>
      <c r="L29" s="258"/>
      <c r="M29" s="274"/>
      <c r="N29" s="260">
        <f t="shared" si="2"/>
        <v>0</v>
      </c>
      <c r="P29" s="257"/>
      <c r="Q29" s="274"/>
      <c r="R29" s="280"/>
    </row>
    <row r="30" spans="2:18" ht="15.75" x14ac:dyDescent="0.25">
      <c r="C30" s="1" t="s">
        <v>37</v>
      </c>
      <c r="D30" s="257">
        <v>0</v>
      </c>
      <c r="E30" s="274">
        <f>+'4. Ciencia '!F9</f>
        <v>4.5614999999999997</v>
      </c>
      <c r="F30" s="258">
        <f>+'4. Ciencia '!G9</f>
        <v>1.8824999999999998</v>
      </c>
      <c r="G30" s="259">
        <f>+'4. Ciencia '!H9</f>
        <v>0.94257000000000013</v>
      </c>
      <c r="H30" s="260">
        <f t="shared" si="3"/>
        <v>7.386569999999999</v>
      </c>
      <c r="J30" s="257">
        <v>0</v>
      </c>
      <c r="K30" s="274">
        <f>+'4. Ciencia '!K9</f>
        <v>4.5614999999999997</v>
      </c>
      <c r="L30" s="258">
        <f>+'4. Ciencia '!L9</f>
        <v>1.8824999999999998</v>
      </c>
      <c r="M30" s="259">
        <f>+'4. Ciencia '!M9</f>
        <v>0.94257000000000013</v>
      </c>
      <c r="N30" s="260">
        <f t="shared" si="2"/>
        <v>7.386569999999999</v>
      </c>
      <c r="P30" s="257">
        <f>+'4. Ciencia '!N9</f>
        <v>4.1308699999999998</v>
      </c>
      <c r="Q30" s="274">
        <f>+'4. Ciencia '!O9</f>
        <v>0</v>
      </c>
      <c r="R30" s="280">
        <f>+'4. Ciencia '!P9</f>
        <v>0</v>
      </c>
    </row>
    <row r="31" spans="2:18" ht="15.75" x14ac:dyDescent="0.25">
      <c r="C31" s="1" t="s">
        <v>39</v>
      </c>
      <c r="D31" s="257">
        <v>0</v>
      </c>
      <c r="E31" s="274">
        <f>+'4. Ciencia '!F15</f>
        <v>3.85</v>
      </c>
      <c r="F31" s="258">
        <f>+'4. Ciencia '!G15</f>
        <v>1.6667920000000001</v>
      </c>
      <c r="G31" s="259">
        <f>+'4. Ciencia '!H15</f>
        <v>0</v>
      </c>
      <c r="H31" s="260">
        <f t="shared" si="3"/>
        <v>5.5167920000000006</v>
      </c>
      <c r="J31" s="257">
        <v>0</v>
      </c>
      <c r="K31" s="274">
        <f>+'4. Ciencia '!K15</f>
        <v>3.85</v>
      </c>
      <c r="L31" s="258">
        <f>+'4. Ciencia '!L15</f>
        <v>1.6667920000000001</v>
      </c>
      <c r="M31" s="259">
        <f>+'4. Ciencia '!M15</f>
        <v>0</v>
      </c>
      <c r="N31" s="260">
        <f t="shared" si="2"/>
        <v>5.5167920000000006</v>
      </c>
      <c r="P31" s="257">
        <f>+'4. Ciencia '!N15</f>
        <v>5.0749610000000001</v>
      </c>
      <c r="Q31" s="274">
        <f>+'4. Ciencia '!O15</f>
        <v>5.0749610000000001</v>
      </c>
      <c r="R31" s="280">
        <f>+'4. Ciencia '!P15</f>
        <v>1.0499999999999998</v>
      </c>
    </row>
    <row r="32" spans="2:18" ht="15.75" x14ac:dyDescent="0.25">
      <c r="C32" s="1" t="s">
        <v>41</v>
      </c>
      <c r="D32" s="257">
        <v>0</v>
      </c>
      <c r="E32" s="274">
        <f>+'4. Ciencia '!F20</f>
        <v>5.7301310000000001</v>
      </c>
      <c r="F32" s="258">
        <f>+'4. Ciencia '!G20</f>
        <v>0.73473999999999995</v>
      </c>
      <c r="G32" s="259">
        <f>+'4. Ciencia '!H20</f>
        <v>0.71103899999999998</v>
      </c>
      <c r="H32" s="260">
        <f t="shared" si="3"/>
        <v>7.17591</v>
      </c>
      <c r="J32" s="257">
        <v>0</v>
      </c>
      <c r="K32" s="274">
        <f>+'4. Ciencia '!K20</f>
        <v>5.7301310000000001</v>
      </c>
      <c r="L32" s="258">
        <f>+'4. Ciencia '!L20</f>
        <v>0.73473999999999995</v>
      </c>
      <c r="M32" s="259">
        <f>+'4. Ciencia '!M20</f>
        <v>0.71103899999999998</v>
      </c>
      <c r="N32" s="260">
        <f t="shared" si="2"/>
        <v>7.17591</v>
      </c>
      <c r="P32" s="257">
        <f>+'4. Ciencia '!N20</f>
        <v>6.6365565699999998</v>
      </c>
      <c r="Q32" s="274">
        <f>+'4. Ciencia '!O20</f>
        <v>5.14266457</v>
      </c>
      <c r="R32" s="280">
        <f>+'4. Ciencia '!P20</f>
        <v>3.1709064900000001</v>
      </c>
    </row>
    <row r="33" spans="2:18" ht="15.75" x14ac:dyDescent="0.25">
      <c r="C33" s="1" t="s">
        <v>17</v>
      </c>
      <c r="D33" s="257">
        <f>+'4. Ciencia '!E23</f>
        <v>6.2166754299999996</v>
      </c>
      <c r="E33" s="274">
        <f>+'4. Ciencia '!F23</f>
        <v>7.9405315999999999</v>
      </c>
      <c r="F33" s="258">
        <f>+'4. Ciencia '!G23</f>
        <v>8.9201281399999992</v>
      </c>
      <c r="G33" s="259">
        <f>+'4. Ciencia '!H23</f>
        <v>3.5418470900000001</v>
      </c>
      <c r="H33" s="260">
        <f t="shared" si="3"/>
        <v>26.619182259999999</v>
      </c>
      <c r="J33" s="257">
        <f>+'4. Ciencia '!J23</f>
        <v>6.2166754299999996</v>
      </c>
      <c r="K33" s="274">
        <f>+'4. Ciencia '!K23</f>
        <v>7.9405315999999999</v>
      </c>
      <c r="L33" s="258">
        <f>+'4. Ciencia '!L23</f>
        <v>8.9201281399999992</v>
      </c>
      <c r="M33" s="259">
        <f>+'4. Ciencia '!M23</f>
        <v>3.5418470900000001</v>
      </c>
      <c r="N33" s="260">
        <f t="shared" si="2"/>
        <v>26.619182259999999</v>
      </c>
      <c r="P33" s="257">
        <f>+'4. Ciencia '!N23</f>
        <v>13.098331330000001</v>
      </c>
      <c r="Q33" s="274">
        <f>+'4. Ciencia '!O23</f>
        <v>9.1287694600000009</v>
      </c>
      <c r="R33" s="280">
        <f>+'4. Ciencia '!P23</f>
        <v>6.9985308899999996</v>
      </c>
    </row>
    <row r="34" spans="2:18" ht="15.75" x14ac:dyDescent="0.25">
      <c r="C34" s="1" t="s">
        <v>20</v>
      </c>
      <c r="D34" s="257">
        <v>0</v>
      </c>
      <c r="E34" s="274">
        <v>0</v>
      </c>
      <c r="F34" s="258">
        <v>0</v>
      </c>
      <c r="G34" s="259">
        <f>+'4. Ciencia '!H32</f>
        <v>0.99680100000000005</v>
      </c>
      <c r="H34" s="260">
        <f t="shared" ref="H34" si="4">SUM(D34:G34)</f>
        <v>0.99680100000000005</v>
      </c>
      <c r="J34" s="257">
        <v>0</v>
      </c>
      <c r="K34" s="274">
        <v>0</v>
      </c>
      <c r="L34" s="258">
        <v>0</v>
      </c>
      <c r="M34" s="259">
        <f>+'4. Ciencia '!M32</f>
        <v>0.99680100000000005</v>
      </c>
      <c r="N34" s="260">
        <f t="shared" ref="N34" si="5">SUM(J34:M34)</f>
        <v>0.99680100000000005</v>
      </c>
      <c r="P34" s="257">
        <f>+'4. Ciencia '!N32</f>
        <v>0</v>
      </c>
      <c r="Q34" s="274">
        <f>+'4. Ciencia '!O32</f>
        <v>0</v>
      </c>
      <c r="R34" s="280">
        <f>+'4. Ciencia '!P32</f>
        <v>0</v>
      </c>
    </row>
    <row r="35" spans="2:18" ht="16.5" thickBot="1" x14ac:dyDescent="0.3">
      <c r="C35" s="1" t="s">
        <v>18</v>
      </c>
      <c r="D35" s="247">
        <v>0</v>
      </c>
      <c r="E35" s="272">
        <f>+'4. Ciencia '!F34</f>
        <v>14.650968000000001</v>
      </c>
      <c r="F35" s="248">
        <f>+'4. Ciencia '!G34</f>
        <v>9.0333500000000004</v>
      </c>
      <c r="G35" s="249">
        <f>+'4. Ciencia '!H34</f>
        <v>5.9715940000000005</v>
      </c>
      <c r="H35" s="250">
        <f t="shared" si="3"/>
        <v>29.655912000000001</v>
      </c>
      <c r="J35" s="247">
        <v>0</v>
      </c>
      <c r="K35" s="272">
        <f>+'4. Ciencia '!K33</f>
        <v>14.650968000000001</v>
      </c>
      <c r="L35" s="248">
        <f>+'4. Ciencia '!L33</f>
        <v>9.0333500000000004</v>
      </c>
      <c r="M35" s="249">
        <f>+'4. Ciencia '!M33</f>
        <v>5.9715940000000005</v>
      </c>
      <c r="N35" s="250">
        <f t="shared" si="2"/>
        <v>29.655912000000001</v>
      </c>
      <c r="P35" s="247">
        <f>+'4. Ciencia '!N34</f>
        <v>23.178787809999999</v>
      </c>
      <c r="Q35" s="272">
        <f>+'4. Ciencia '!O34</f>
        <v>19.197990920000002</v>
      </c>
      <c r="R35" s="282">
        <f>+'4. Ciencia '!P34</f>
        <v>17.135463000000001</v>
      </c>
    </row>
    <row r="36" spans="2:18" ht="16.5" thickBot="1" x14ac:dyDescent="0.3">
      <c r="D36" s="251"/>
      <c r="E36" s="251"/>
      <c r="F36" s="251"/>
      <c r="G36" s="251"/>
      <c r="H36" s="252"/>
      <c r="J36" s="251"/>
      <c r="K36" s="251"/>
      <c r="L36" s="251"/>
      <c r="M36" s="251"/>
      <c r="N36" s="252"/>
      <c r="P36" s="251"/>
      <c r="Q36" s="251"/>
      <c r="R36" s="251"/>
    </row>
    <row r="37" spans="2:18" ht="16.5" thickBot="1" x14ac:dyDescent="0.3">
      <c r="B37" s="27" t="s">
        <v>21</v>
      </c>
      <c r="D37" s="239">
        <f>SUM(D38:D39)</f>
        <v>0</v>
      </c>
      <c r="E37" s="270">
        <f>SUM(E38:E39)</f>
        <v>7.5703251299999996</v>
      </c>
      <c r="F37" s="240">
        <f>SUM(F38:F39)</f>
        <v>8.1460014000000012</v>
      </c>
      <c r="G37" s="241">
        <f>SUM(G38:G39)</f>
        <v>13.764902229999999</v>
      </c>
      <c r="H37" s="242">
        <f>SUM(H38:H39)</f>
        <v>29.48122876</v>
      </c>
      <c r="J37" s="239">
        <f>SUM(J38:J39)</f>
        <v>0</v>
      </c>
      <c r="K37" s="270">
        <f>SUM(K38:K39)</f>
        <v>7.5703251299999996</v>
      </c>
      <c r="L37" s="240">
        <f>SUM(L38:L39)</f>
        <v>8.1460014000000012</v>
      </c>
      <c r="M37" s="241">
        <f>SUM(M38:M39)</f>
        <v>4.4828015400000005</v>
      </c>
      <c r="N37" s="242">
        <f>SUM(N38:N39)</f>
        <v>20.19912807</v>
      </c>
      <c r="P37" s="239">
        <f>SUM(P38:P39)</f>
        <v>17.190712309999999</v>
      </c>
      <c r="Q37" s="270">
        <f>SUM(Q38:Q39)</f>
        <v>17.085165909999997</v>
      </c>
      <c r="R37" s="277">
        <f>SUM(R38:R39)</f>
        <v>13.60468251</v>
      </c>
    </row>
    <row r="38" spans="2:18" ht="15.75" x14ac:dyDescent="0.25">
      <c r="B38" s="27"/>
      <c r="C38" s="1" t="s">
        <v>10</v>
      </c>
      <c r="D38" s="243">
        <v>0</v>
      </c>
      <c r="E38" s="271">
        <f>+'5. Salud '!E9</f>
        <v>0</v>
      </c>
      <c r="F38" s="271">
        <f>+'5. Salud '!F9</f>
        <v>1.84908838</v>
      </c>
      <c r="G38" s="245">
        <f>+'5. Salud '!G9</f>
        <v>9.6137678999999991</v>
      </c>
      <c r="H38" s="260">
        <f>SUM(D38:G38)</f>
        <v>11.462856279999999</v>
      </c>
      <c r="J38" s="243">
        <v>0</v>
      </c>
      <c r="K38" s="271">
        <f>+'5. Salud '!I10</f>
        <v>0</v>
      </c>
      <c r="L38" s="244">
        <f>+'5. Salud '!J10</f>
        <v>1.84908838</v>
      </c>
      <c r="M38" s="245">
        <f>+'5. Salud '!K10</f>
        <v>4.2264877500000004</v>
      </c>
      <c r="N38" s="260">
        <f>SUM(J38:M38)</f>
        <v>6.07557613</v>
      </c>
      <c r="P38" s="243">
        <f>+'5. Salud '!L10</f>
        <v>0.84435700000000002</v>
      </c>
      <c r="Q38" s="271">
        <f>+'5. Salud '!M10</f>
        <v>0.74375069999999999</v>
      </c>
      <c r="R38" s="281">
        <f>+'5. Salud '!N10</f>
        <v>0</v>
      </c>
    </row>
    <row r="39" spans="2:18" ht="16.5" thickBot="1" x14ac:dyDescent="0.3">
      <c r="C39" s="1" t="s">
        <v>22</v>
      </c>
      <c r="D39" s="253">
        <v>0</v>
      </c>
      <c r="E39" s="273">
        <f>+'5. Salud '!E13</f>
        <v>7.5703251299999996</v>
      </c>
      <c r="F39" s="254">
        <f>+'5. Salud '!F13</f>
        <v>6.2969130200000007</v>
      </c>
      <c r="G39" s="255">
        <f>+'5. Salud '!G13</f>
        <v>4.1511343299999997</v>
      </c>
      <c r="H39" s="256">
        <f>SUM(D39:G39)</f>
        <v>18.01837248</v>
      </c>
      <c r="J39" s="253">
        <v>0</v>
      </c>
      <c r="K39" s="273">
        <f>+'5. Salud '!I13</f>
        <v>7.5703251299999996</v>
      </c>
      <c r="L39" s="254">
        <f>+'5. Salud '!J13</f>
        <v>6.2969130200000007</v>
      </c>
      <c r="M39" s="255">
        <f>+'5. Salud '!K13</f>
        <v>0.25631378999999999</v>
      </c>
      <c r="N39" s="256">
        <f>SUM(J39:M39)</f>
        <v>14.12355194</v>
      </c>
      <c r="P39" s="253">
        <f>+'5. Salud '!L13</f>
        <v>16.34635531</v>
      </c>
      <c r="Q39" s="273">
        <f>+'5. Salud '!M13</f>
        <v>16.341415209999997</v>
      </c>
      <c r="R39" s="278">
        <f>+'5. Salud '!N13</f>
        <v>13.60468251</v>
      </c>
    </row>
    <row r="40" spans="2:18" ht="16.5" thickBot="1" x14ac:dyDescent="0.3">
      <c r="D40" s="251"/>
      <c r="E40" s="251"/>
      <c r="F40" s="251"/>
      <c r="G40" s="251"/>
      <c r="H40" s="252"/>
      <c r="J40" s="251"/>
      <c r="K40" s="251"/>
      <c r="L40" s="251"/>
      <c r="M40" s="251"/>
      <c r="N40" s="252"/>
      <c r="P40" s="251"/>
      <c r="Q40" s="251"/>
      <c r="R40" s="251"/>
    </row>
    <row r="41" spans="2:18" ht="16.5" thickBot="1" x14ac:dyDescent="0.3">
      <c r="B41" s="27" t="s">
        <v>19</v>
      </c>
      <c r="D41" s="239">
        <f>SUM(D42:D44)</f>
        <v>5.2931649999999997E-2</v>
      </c>
      <c r="E41" s="270">
        <f>SUM(E42:E44)</f>
        <v>25.887671140000002</v>
      </c>
      <c r="F41" s="240">
        <f>SUM(F42:F44)</f>
        <v>16.222301999999999</v>
      </c>
      <c r="G41" s="241">
        <f>SUM(G42:G44)</f>
        <v>6.9048375799999997</v>
      </c>
      <c r="H41" s="242">
        <f>SUM(H42:H44)</f>
        <v>49.067742370000005</v>
      </c>
      <c r="J41" s="239">
        <f>SUM(J42:J44)</f>
        <v>5.2931649999999997E-2</v>
      </c>
      <c r="K41" s="270">
        <f>SUM(K42:K44)</f>
        <v>25.887332139999998</v>
      </c>
      <c r="L41" s="240">
        <f>SUM(L42:L44)</f>
        <v>16.222301999999999</v>
      </c>
      <c r="M41" s="241">
        <f>SUM(M42:M44)</f>
        <v>6.9048375799999997</v>
      </c>
      <c r="N41" s="242">
        <f>SUM(N42:N44)</f>
        <v>49.067403370000008</v>
      </c>
      <c r="P41" s="239">
        <f>SUM(P42:P44)</f>
        <v>36.804475910000001</v>
      </c>
      <c r="Q41" s="270">
        <f>SUM(Q42:Q44)</f>
        <v>35.340134290000002</v>
      </c>
      <c r="R41" s="277">
        <f>SUM(R42:R44)</f>
        <v>24.55524174</v>
      </c>
    </row>
    <row r="42" spans="2:18" ht="15.75" x14ac:dyDescent="0.25">
      <c r="C42" s="1" t="s">
        <v>16</v>
      </c>
      <c r="D42" s="243">
        <f>+'6. Educación '!E9</f>
        <v>0</v>
      </c>
      <c r="E42" s="271">
        <f>+'6. Educación '!F9</f>
        <v>19.46726</v>
      </c>
      <c r="F42" s="244">
        <f>+'6. Educación '!G9</f>
        <v>6.1632790000000002</v>
      </c>
      <c r="G42" s="245">
        <f>+'6. Educación '!H9</f>
        <v>0.56235458000000005</v>
      </c>
      <c r="H42" s="246">
        <f>SUM(D42:G42)</f>
        <v>26.19289358</v>
      </c>
      <c r="J42" s="243">
        <f>+'6. Educación '!J9</f>
        <v>0</v>
      </c>
      <c r="K42" s="271">
        <f>+'6. Educación '!K9</f>
        <v>19.46726</v>
      </c>
      <c r="L42" s="244">
        <f>+'6. Educación '!L9</f>
        <v>6.1632790000000002</v>
      </c>
      <c r="M42" s="245">
        <f>+'6. Educación '!M9</f>
        <v>0.56235458000000005</v>
      </c>
      <c r="N42" s="246">
        <f>SUM(J42:M42)</f>
        <v>26.19289358</v>
      </c>
      <c r="P42" s="243">
        <f>+'6. Educación '!N9</f>
        <v>17.16470254</v>
      </c>
      <c r="Q42" s="271">
        <f>+'6. Educación '!O9</f>
        <v>17.16470254</v>
      </c>
      <c r="R42" s="281">
        <f>+'6. Educación '!P9</f>
        <v>9.5190000000000001</v>
      </c>
    </row>
    <row r="43" spans="2:18" ht="15.75" x14ac:dyDescent="0.25">
      <c r="C43" s="1" t="s">
        <v>17</v>
      </c>
      <c r="D43" s="257">
        <f>+'6. Educación '!E16</f>
        <v>5.2931649999999997E-2</v>
      </c>
      <c r="E43" s="258">
        <f>+'6. Educación '!F16</f>
        <v>6.9449140000000006E-2</v>
      </c>
      <c r="F43" s="258">
        <f>+'6. Educación '!G16</f>
        <v>0</v>
      </c>
      <c r="G43" s="497">
        <f>+'6. Educación '!H16</f>
        <v>0</v>
      </c>
      <c r="H43" s="246">
        <f>SUM(D43:G43)</f>
        <v>0.12238079</v>
      </c>
      <c r="J43" s="257">
        <f>+'6. Educación '!J16</f>
        <v>5.2931649999999997E-2</v>
      </c>
      <c r="K43" s="258">
        <f>+'6. Educación '!K16</f>
        <v>6.9449140000000006E-2</v>
      </c>
      <c r="L43" s="258">
        <f>+'6. Educación '!L16</f>
        <v>0</v>
      </c>
      <c r="M43" s="497">
        <f>+'6. Educación '!M16</f>
        <v>0</v>
      </c>
      <c r="N43" s="246">
        <f>SUM(J43:M43)</f>
        <v>0.12238079</v>
      </c>
      <c r="P43" s="257">
        <f>+'6. Educación '!N15</f>
        <v>3.3241739999999992E-2</v>
      </c>
      <c r="Q43" s="258">
        <f>+'6. Educación '!O15</f>
        <v>3.3241739999999992E-2</v>
      </c>
      <c r="R43" s="497">
        <f>+'6. Educación '!P15</f>
        <v>3.3241739999999992E-2</v>
      </c>
    </row>
    <row r="44" spans="2:18" ht="16.5" thickBot="1" x14ac:dyDescent="0.3">
      <c r="C44" s="1" t="s">
        <v>20</v>
      </c>
      <c r="D44" s="247">
        <f>+'6. Educación '!E17</f>
        <v>0</v>
      </c>
      <c r="E44" s="272">
        <f>+'6. Educación '!F17</f>
        <v>6.3509620000000009</v>
      </c>
      <c r="F44" s="248">
        <f>+'6. Educación '!G17</f>
        <v>10.059023</v>
      </c>
      <c r="G44" s="249">
        <f>+'6. Educación '!H17</f>
        <v>6.3424829999999996</v>
      </c>
      <c r="H44" s="250">
        <f>SUM(D44:G44)</f>
        <v>22.752468</v>
      </c>
      <c r="J44" s="247">
        <f>+'6. Educación '!J17</f>
        <v>0</v>
      </c>
      <c r="K44" s="272">
        <f>+'6. Educación '!K17</f>
        <v>6.3506230000000006</v>
      </c>
      <c r="L44" s="248">
        <f>+'6. Educación '!L17</f>
        <v>10.059023</v>
      </c>
      <c r="M44" s="249">
        <f>+'6. Educación '!M17</f>
        <v>6.3424829999999996</v>
      </c>
      <c r="N44" s="250">
        <f>SUM(J44:M44)</f>
        <v>22.752129000000004</v>
      </c>
      <c r="P44" s="247">
        <f>+'6. Educación '!N17</f>
        <v>19.606531629999999</v>
      </c>
      <c r="Q44" s="272">
        <f>+'6. Educación '!O17</f>
        <v>18.14219001</v>
      </c>
      <c r="R44" s="282">
        <f>+'6. Educación '!P17</f>
        <v>15.003</v>
      </c>
    </row>
    <row r="45" spans="2:18" ht="16.5" thickBot="1" x14ac:dyDescent="0.3">
      <c r="D45" s="251"/>
      <c r="E45" s="251"/>
      <c r="F45" s="251"/>
      <c r="G45" s="251"/>
      <c r="H45" s="252"/>
      <c r="J45" s="251"/>
      <c r="K45" s="251"/>
      <c r="L45" s="251"/>
      <c r="M45" s="251"/>
      <c r="N45" s="252"/>
      <c r="P45" s="251"/>
      <c r="Q45" s="251"/>
      <c r="R45" s="251"/>
    </row>
    <row r="46" spans="2:18" ht="16.5" thickBot="1" x14ac:dyDescent="0.3">
      <c r="B46" s="27" t="s">
        <v>424</v>
      </c>
      <c r="D46" s="239">
        <f>SUM(D47:D55)</f>
        <v>2.1778209999999998</v>
      </c>
      <c r="E46" s="270">
        <f t="shared" ref="E46:H46" si="6">SUM(E47:E55)</f>
        <v>69.60781252999999</v>
      </c>
      <c r="F46" s="240">
        <f t="shared" si="6"/>
        <v>47.243600869999995</v>
      </c>
      <c r="G46" s="241">
        <f t="shared" si="6"/>
        <v>50.269125670000008</v>
      </c>
      <c r="H46" s="242">
        <f t="shared" si="6"/>
        <v>169.29836007</v>
      </c>
      <c r="J46" s="239">
        <f t="shared" ref="J46:N46" si="7">SUM(J47:J55)</f>
        <v>2.1778209999999998</v>
      </c>
      <c r="K46" s="270">
        <f t="shared" si="7"/>
        <v>66.835436529999996</v>
      </c>
      <c r="L46" s="240">
        <f t="shared" si="7"/>
        <v>50.015976869999996</v>
      </c>
      <c r="M46" s="241">
        <f t="shared" si="7"/>
        <v>50.269125670000008</v>
      </c>
      <c r="N46" s="242">
        <f t="shared" si="7"/>
        <v>169.29836007</v>
      </c>
      <c r="P46" s="239">
        <f t="shared" ref="P46:R46" si="8">SUM(P47:P55)</f>
        <v>158.13269302999998</v>
      </c>
      <c r="Q46" s="270">
        <f t="shared" si="8"/>
        <v>111.86617343</v>
      </c>
      <c r="R46" s="277">
        <f t="shared" si="8"/>
        <v>37.592666230298782</v>
      </c>
    </row>
    <row r="47" spans="2:18" ht="15.75" x14ac:dyDescent="0.25">
      <c r="C47" s="1" t="s">
        <v>426</v>
      </c>
      <c r="D47" s="243">
        <f>+'7. Transic ec, Industria '!E9</f>
        <v>2.1778209999999998</v>
      </c>
      <c r="E47" s="271">
        <f>+'7. Transic ec, Industria '!F9</f>
        <v>8.5881299999999996</v>
      </c>
      <c r="F47" s="244">
        <f>+'7. Transic ec, Industria '!G9</f>
        <v>10</v>
      </c>
      <c r="G47" s="245">
        <f>+'7. Transic ec, Industria '!H9</f>
        <v>0</v>
      </c>
      <c r="H47" s="246">
        <f t="shared" ref="H47:H54" si="9">SUM(D47:G47)</f>
        <v>20.765951000000001</v>
      </c>
      <c r="J47" s="243">
        <f>+'7. Transic ec, Industria '!J9</f>
        <v>2.1778209999999998</v>
      </c>
      <c r="K47" s="271">
        <f>+'7. Transic ec, Industria '!K9</f>
        <v>8.5881299999999996</v>
      </c>
      <c r="L47" s="244">
        <f>+'7. Transic ec, Industria '!L9</f>
        <v>10</v>
      </c>
      <c r="M47" s="245">
        <f>+'7. Transic ec, Industria '!M9</f>
        <v>0</v>
      </c>
      <c r="N47" s="246">
        <f t="shared" ref="N47:N54" si="10">SUM(J47:M47)</f>
        <v>20.765951000000001</v>
      </c>
      <c r="P47" s="243">
        <f>+'7. Transic ec, Industria '!N9</f>
        <v>20.218902112422299</v>
      </c>
      <c r="Q47" s="271">
        <f>+'7. Transic ec, Industria '!O9</f>
        <v>6.7159021124223042</v>
      </c>
      <c r="R47" s="281">
        <f>+'7. Transic ec, Industria '!P9</f>
        <v>1.8133169624223033</v>
      </c>
    </row>
    <row r="48" spans="2:18" ht="15.75" x14ac:dyDescent="0.25">
      <c r="C48" s="1" t="s">
        <v>456</v>
      </c>
      <c r="D48" s="257">
        <f>+'7. Transic ec, Industria '!E19</f>
        <v>0</v>
      </c>
      <c r="E48" s="258">
        <f>+'7. Transic ec, Industria '!F19</f>
        <v>0</v>
      </c>
      <c r="F48" s="258">
        <f>+'7. Transic ec, Industria '!G19</f>
        <v>4.9950000000000001</v>
      </c>
      <c r="G48" s="271">
        <f>+'7. Transic ec, Industria '!H19</f>
        <v>0</v>
      </c>
      <c r="H48" s="260">
        <f t="shared" si="9"/>
        <v>4.9950000000000001</v>
      </c>
      <c r="J48" s="257">
        <f>+'7. Transic ec, Industria '!J20</f>
        <v>0</v>
      </c>
      <c r="K48" s="258">
        <f>+'7. Transic ec, Industria '!K20</f>
        <v>0</v>
      </c>
      <c r="L48" s="258">
        <f>+'7. Transic ec, Industria '!L20</f>
        <v>4.9950000000000001</v>
      </c>
      <c r="M48" s="271">
        <f>+'7. Transic ec, Industria '!M20</f>
        <v>0</v>
      </c>
      <c r="N48" s="260">
        <f t="shared" si="10"/>
        <v>4.9950000000000001</v>
      </c>
      <c r="P48" s="243">
        <f>+'7. Transic ec, Industria '!N19</f>
        <v>2.89</v>
      </c>
      <c r="Q48" s="271">
        <f>+'7. Transic ec, Industria '!O19</f>
        <v>2.89</v>
      </c>
      <c r="R48" s="281">
        <f>+'7. Transic ec, Industria '!P19</f>
        <v>0.88200000000000001</v>
      </c>
    </row>
    <row r="49" spans="2:18" ht="15.75" x14ac:dyDescent="0.25">
      <c r="C49" s="1" t="s">
        <v>427</v>
      </c>
      <c r="D49" s="243">
        <f>+'7. Transic ec, Industria '!E21</f>
        <v>0</v>
      </c>
      <c r="E49" s="271">
        <f>+'7. Transic ec, Industria '!F21</f>
        <v>2.3199459999999998</v>
      </c>
      <c r="F49" s="244">
        <f>+'7. Transic ec, Industria '!G21</f>
        <v>3.1335600000000001</v>
      </c>
      <c r="G49" s="245">
        <f>+'7. Transic ec, Industria '!H21</f>
        <v>0</v>
      </c>
      <c r="H49" s="260">
        <f t="shared" si="9"/>
        <v>5.453506</v>
      </c>
      <c r="J49" s="243">
        <f>+'7. Transic ec, Industria '!J21</f>
        <v>0</v>
      </c>
      <c r="K49" s="271">
        <f>+'7. Transic ec, Industria '!K21</f>
        <v>2.3199459999999998</v>
      </c>
      <c r="L49" s="244">
        <f>+'7. Transic ec, Industria '!L21</f>
        <v>3.1335600000000001</v>
      </c>
      <c r="M49" s="245">
        <f>+'7. Transic ec, Industria '!M21</f>
        <v>0</v>
      </c>
      <c r="N49" s="260">
        <f t="shared" si="10"/>
        <v>5.453506</v>
      </c>
      <c r="P49" s="243">
        <f>+'7. Transic ec, Industria '!N21</f>
        <v>3.5165511400000002</v>
      </c>
      <c r="Q49" s="271">
        <f>+'7. Transic ec, Industria '!O21</f>
        <v>3.4235511400000003</v>
      </c>
      <c r="R49" s="281">
        <f>+'7. Transic ec, Industria '!P21</f>
        <v>0.70830040000000005</v>
      </c>
    </row>
    <row r="50" spans="2:18" ht="15.75" x14ac:dyDescent="0.25">
      <c r="C50" s="1" t="s">
        <v>428</v>
      </c>
      <c r="D50" s="243">
        <f>+'7. Transic ec, Industria '!E26</f>
        <v>0</v>
      </c>
      <c r="E50" s="271">
        <f>+'7. Transic ec, Industria '!F26</f>
        <v>14.995251999999999</v>
      </c>
      <c r="F50" s="244">
        <f>+'7. Transic ec, Industria '!G26</f>
        <v>0</v>
      </c>
      <c r="G50" s="245">
        <f>+'7. Transic ec, Industria '!H26</f>
        <v>17.255671000000003</v>
      </c>
      <c r="H50" s="260">
        <f t="shared" si="9"/>
        <v>32.250923</v>
      </c>
      <c r="J50" s="243">
        <f>+'7. Transic ec, Industria '!J26</f>
        <v>0</v>
      </c>
      <c r="K50" s="271">
        <f>+'7. Transic ec, Industria '!K26</f>
        <v>12.222875999999999</v>
      </c>
      <c r="L50" s="244">
        <f>+'7. Transic ec, Industria '!L26</f>
        <v>2.772376</v>
      </c>
      <c r="M50" s="245">
        <f>+'7. Transic ec, Industria '!M26</f>
        <v>17.255671000000003</v>
      </c>
      <c r="N50" s="260">
        <f t="shared" si="10"/>
        <v>32.250923</v>
      </c>
      <c r="P50" s="243">
        <f>+'7. Transic ec, Industria '!N26</f>
        <v>27.218721085152925</v>
      </c>
      <c r="Q50" s="271">
        <f>+'7. Transic ec, Industria '!O26</f>
        <v>10.285721085152925</v>
      </c>
      <c r="R50" s="281">
        <f>+'7. Transic ec, Industria '!P26</f>
        <v>0.33772108515292598</v>
      </c>
    </row>
    <row r="51" spans="2:18" ht="15.75" x14ac:dyDescent="0.25">
      <c r="C51" s="1" t="s">
        <v>429</v>
      </c>
      <c r="D51" s="257">
        <f>+'7. Transic ec, Industria '!E34</f>
        <v>0</v>
      </c>
      <c r="E51" s="274">
        <f>+'7. Transic ec, Industria '!F34</f>
        <v>2.3135840000000001</v>
      </c>
      <c r="F51" s="258">
        <f>+'7. Transic ec, Industria '!G34</f>
        <v>0</v>
      </c>
      <c r="G51" s="259">
        <f>+'7. Transic ec, Industria '!H34</f>
        <v>2.7730800000000002</v>
      </c>
      <c r="H51" s="260">
        <f t="shared" si="9"/>
        <v>5.0866640000000007</v>
      </c>
      <c r="J51" s="257">
        <f>+'7. Transic ec, Industria '!J34</f>
        <v>0</v>
      </c>
      <c r="K51" s="274">
        <f>+'7. Transic ec, Industria '!K34</f>
        <v>2.3135839999999996</v>
      </c>
      <c r="L51" s="258">
        <f>+'7. Transic ec, Industria '!L34</f>
        <v>0</v>
      </c>
      <c r="M51" s="259">
        <f>+'7. Transic ec, Industria '!M34</f>
        <v>2.7730800000000002</v>
      </c>
      <c r="N51" s="260">
        <f t="shared" si="10"/>
        <v>5.0866639999999999</v>
      </c>
      <c r="P51" s="257">
        <f>+'7. Transic ec, Industria '!N34</f>
        <v>5.0999619524247706</v>
      </c>
      <c r="Q51" s="274">
        <f>+'7. Transic ec, Industria '!O34</f>
        <v>1.2679619524247705</v>
      </c>
      <c r="R51" s="280">
        <f>+'7. Transic ec, Industria '!P34</f>
        <v>1.4332552723548653E-2</v>
      </c>
    </row>
    <row r="52" spans="2:18" ht="15.75" x14ac:dyDescent="0.25">
      <c r="C52" s="1" t="s">
        <v>430</v>
      </c>
      <c r="D52" s="257">
        <f>+'7. Transic ec, Industria '!E42</f>
        <v>0</v>
      </c>
      <c r="E52" s="274">
        <f>+'7. Transic ec, Industria '!F42</f>
        <v>31.21756748</v>
      </c>
      <c r="F52" s="258">
        <f>+'7. Transic ec, Industria '!G42</f>
        <v>23.760342059999999</v>
      </c>
      <c r="G52" s="259">
        <f>+'7. Transic ec, Industria '!H42</f>
        <v>18.716897670000002</v>
      </c>
      <c r="H52" s="260">
        <f t="shared" si="9"/>
        <v>73.694807209999993</v>
      </c>
      <c r="J52" s="257">
        <f>+'7. Transic ec, Industria '!J42</f>
        <v>0</v>
      </c>
      <c r="K52" s="274">
        <f>+'7. Transic ec, Industria '!K42</f>
        <v>31.21756748</v>
      </c>
      <c r="L52" s="258">
        <f>+'7. Transic ec, Industria '!L42</f>
        <v>23.760342059999999</v>
      </c>
      <c r="M52" s="259">
        <f>+'7. Transic ec, Industria '!M42</f>
        <v>18.716897670000002</v>
      </c>
      <c r="N52" s="260">
        <f t="shared" si="10"/>
        <v>73.694807209999993</v>
      </c>
      <c r="P52" s="257">
        <f>+'7. Transic ec, Industria '!N42</f>
        <v>72.277000000000001</v>
      </c>
      <c r="Q52" s="274">
        <f>+'7. Transic ec, Industria '!O42</f>
        <v>72.277000000000001</v>
      </c>
      <c r="R52" s="280">
        <f>+'7. Transic ec, Industria '!P42</f>
        <v>22.030999999999999</v>
      </c>
    </row>
    <row r="53" spans="2:18" ht="15.75" x14ac:dyDescent="0.25">
      <c r="C53" s="1" t="s">
        <v>431</v>
      </c>
      <c r="D53" s="257">
        <f>+'7. Transic ec, Industria '!E47</f>
        <v>0</v>
      </c>
      <c r="E53" s="274">
        <f>+'7. Transic ec, Industria '!F47</f>
        <v>10.17333305</v>
      </c>
      <c r="F53" s="258">
        <f>+'7. Transic ec, Industria '!G47</f>
        <v>4.2616148100000002</v>
      </c>
      <c r="G53" s="259">
        <f>+'7. Transic ec, Industria '!H47</f>
        <v>0</v>
      </c>
      <c r="H53" s="260">
        <f t="shared" si="9"/>
        <v>14.434947860000001</v>
      </c>
      <c r="J53" s="257">
        <f>+'7. Transic ec, Industria '!J47</f>
        <v>0</v>
      </c>
      <c r="K53" s="274">
        <f>+'7. Transic ec, Industria '!K47</f>
        <v>10.17333305</v>
      </c>
      <c r="L53" s="258">
        <f>+'7. Transic ec, Industria '!L47</f>
        <v>4.2616148100000002</v>
      </c>
      <c r="M53" s="259">
        <f>+'7. Transic ec, Industria '!M47</f>
        <v>0</v>
      </c>
      <c r="N53" s="260">
        <f t="shared" si="10"/>
        <v>14.434947860000001</v>
      </c>
      <c r="P53" s="257">
        <f>+'7. Transic ec, Industria '!N47</f>
        <v>14.433918090000001</v>
      </c>
      <c r="Q53" s="274">
        <f>+'7. Transic ec, Industria '!O47</f>
        <v>14.11191809</v>
      </c>
      <c r="R53" s="280">
        <f>+'7. Transic ec, Industria '!P47</f>
        <v>11.37399523</v>
      </c>
    </row>
    <row r="54" spans="2:18" ht="15.75" x14ac:dyDescent="0.25">
      <c r="C54" s="1" t="s">
        <v>435</v>
      </c>
      <c r="D54" s="257">
        <f>+'7. Transic ec, Industria '!E54</f>
        <v>0</v>
      </c>
      <c r="E54" s="274">
        <f>+'7. Transic ec, Industria '!F54</f>
        <v>0</v>
      </c>
      <c r="F54" s="258">
        <f>+'7. Transic ec, Industria '!G54</f>
        <v>1.0930839999999999</v>
      </c>
      <c r="G54" s="259">
        <f>+'7. Transic ec, Industria '!H54</f>
        <v>1.0930839999999999</v>
      </c>
      <c r="H54" s="260">
        <f t="shared" si="9"/>
        <v>2.1861679999999999</v>
      </c>
      <c r="J54" s="257">
        <f>+'7. Transic ec, Industria '!J55</f>
        <v>0</v>
      </c>
      <c r="K54" s="274">
        <f>+'7. Transic ec, Industria '!K55</f>
        <v>0</v>
      </c>
      <c r="L54" s="258">
        <f>+'7. Transic ec, Industria '!L55</f>
        <v>1.0930839999999999</v>
      </c>
      <c r="M54" s="259">
        <f>+'7. Transic ec, Industria '!M55</f>
        <v>1.0930839999999999</v>
      </c>
      <c r="N54" s="260">
        <f t="shared" si="10"/>
        <v>2.1861679999999999</v>
      </c>
      <c r="P54" s="257">
        <f>+'7. Transic ec, Industria '!N54</f>
        <v>2.1880000000000002</v>
      </c>
      <c r="Q54" s="274">
        <f>+'7. Transic ec, Industria '!O54</f>
        <v>0.432</v>
      </c>
      <c r="R54" s="280">
        <f>+'7. Transic ec, Industria '!P54</f>
        <v>0.432</v>
      </c>
    </row>
    <row r="55" spans="2:18" ht="16.5" thickBot="1" x14ac:dyDescent="0.3">
      <c r="C55" s="1" t="s">
        <v>479</v>
      </c>
      <c r="D55" s="253">
        <v>0</v>
      </c>
      <c r="E55" s="273">
        <v>0</v>
      </c>
      <c r="F55" s="254">
        <v>0</v>
      </c>
      <c r="G55" s="255">
        <f>+'7. Transic ec, Industria '!H45</f>
        <v>10.430393</v>
      </c>
      <c r="H55" s="256">
        <f t="shared" ref="H55" si="11">SUM(D55:G55)</f>
        <v>10.430393</v>
      </c>
      <c r="J55" s="253">
        <v>0</v>
      </c>
      <c r="K55" s="273">
        <v>0</v>
      </c>
      <c r="L55" s="254">
        <v>0</v>
      </c>
      <c r="M55" s="255">
        <f>+'7. Transic ec, Industria '!M45</f>
        <v>10.430393</v>
      </c>
      <c r="N55" s="256">
        <f t="shared" ref="N55" si="12">SUM(J55:M55)</f>
        <v>10.430393</v>
      </c>
      <c r="P55" s="253">
        <f>+'7. Transic ec, Industria '!N45</f>
        <v>10.289638650000001</v>
      </c>
      <c r="Q55" s="273">
        <f>+'7. Transic ec, Industria '!O45</f>
        <v>0.46211904999999998</v>
      </c>
      <c r="R55" s="278">
        <f>+'7. Transic ec, Industria '!P45</f>
        <v>0</v>
      </c>
    </row>
    <row r="56" spans="2:18" ht="16.5" thickBot="1" x14ac:dyDescent="0.3">
      <c r="D56" s="251"/>
      <c r="E56" s="251"/>
      <c r="F56" s="251"/>
      <c r="G56" s="251"/>
      <c r="H56" s="252"/>
      <c r="J56" s="251"/>
      <c r="K56" s="251"/>
      <c r="L56" s="251"/>
      <c r="M56" s="251"/>
      <c r="N56" s="252"/>
      <c r="P56" s="251"/>
      <c r="Q56" s="251"/>
      <c r="R56" s="251"/>
    </row>
    <row r="57" spans="2:18" ht="16.5" thickBot="1" x14ac:dyDescent="0.3">
      <c r="B57" s="27" t="s">
        <v>425</v>
      </c>
      <c r="D57" s="239">
        <f>SUM(D58:D60)</f>
        <v>0</v>
      </c>
      <c r="E57" s="270">
        <f>SUM(E58:E60)</f>
        <v>39.744050999999999</v>
      </c>
      <c r="F57" s="240">
        <f>SUM(F58:F60)</f>
        <v>9.766515179999999</v>
      </c>
      <c r="G57" s="241">
        <f>SUM(G58:G60)</f>
        <v>0</v>
      </c>
      <c r="H57" s="242">
        <f>SUM(H58:H60)</f>
        <v>49.510566179999998</v>
      </c>
      <c r="J57" s="239">
        <f>SUM(J58:J60)</f>
        <v>0</v>
      </c>
      <c r="K57" s="270">
        <f>SUM(K58:K60)</f>
        <v>39.744050999999999</v>
      </c>
      <c r="L57" s="240">
        <f>SUM(L58:L60)</f>
        <v>9.766515179999999</v>
      </c>
      <c r="M57" s="241">
        <f>SUM(M58:M60)</f>
        <v>0</v>
      </c>
      <c r="N57" s="242">
        <f>SUM(N58:N60)</f>
        <v>49.510566179999998</v>
      </c>
      <c r="P57" s="239">
        <f>SUM(P58:P60)</f>
        <v>32.949815640000004</v>
      </c>
      <c r="Q57" s="270">
        <f>SUM(Q58:Q60)</f>
        <v>22.638414310000002</v>
      </c>
      <c r="R57" s="277">
        <f>SUM(R58:R60)</f>
        <v>8.738180400000001</v>
      </c>
    </row>
    <row r="58" spans="2:18" ht="15.75" x14ac:dyDescent="0.25">
      <c r="B58" s="27"/>
      <c r="C58" s="1" t="s">
        <v>12</v>
      </c>
      <c r="D58" s="261">
        <v>0</v>
      </c>
      <c r="E58" s="275">
        <f>+'8. Fomento'!E9</f>
        <v>22.829407</v>
      </c>
      <c r="F58" s="262">
        <f>+'8. Fomento'!F9</f>
        <v>4.5539181800000001</v>
      </c>
      <c r="G58" s="263">
        <f>+'8. Fomento'!G9</f>
        <v>0</v>
      </c>
      <c r="H58" s="264">
        <f>SUM(D58:G58)</f>
        <v>27.38332518</v>
      </c>
      <c r="J58" s="261">
        <v>0</v>
      </c>
      <c r="K58" s="275">
        <f>+'8. Fomento'!I9</f>
        <v>22.829407</v>
      </c>
      <c r="L58" s="262">
        <f>+'8. Fomento'!J9</f>
        <v>4.5539181800000001</v>
      </c>
      <c r="M58" s="263">
        <f>+'8. Fomento'!K9</f>
        <v>0</v>
      </c>
      <c r="N58" s="264">
        <f>SUM(J58:M58)</f>
        <v>27.38332518</v>
      </c>
      <c r="P58" s="261">
        <f>+'8. Fomento'!L9</f>
        <v>18.720621900000005</v>
      </c>
      <c r="Q58" s="275">
        <f>+'8. Fomento'!M9</f>
        <v>10.15348157</v>
      </c>
      <c r="R58" s="279">
        <f>+'8. Fomento'!N9</f>
        <v>3.91549127</v>
      </c>
    </row>
    <row r="59" spans="2:18" ht="15.75" x14ac:dyDescent="0.25">
      <c r="C59" s="1" t="s">
        <v>24</v>
      </c>
      <c r="D59" s="257">
        <v>0</v>
      </c>
      <c r="E59" s="274">
        <f>+'8. Fomento'!E16</f>
        <v>15.894803999999999</v>
      </c>
      <c r="F59" s="258">
        <f>+'8. Fomento'!F16</f>
        <v>1.521922</v>
      </c>
      <c r="G59" s="259">
        <f>+'8. Fomento'!G16</f>
        <v>0</v>
      </c>
      <c r="H59" s="260">
        <f>SUM(D59:G59)</f>
        <v>17.416725999999997</v>
      </c>
      <c r="J59" s="257">
        <v>0</v>
      </c>
      <c r="K59" s="274">
        <f>+'8. Fomento'!I16</f>
        <v>15.894803999999999</v>
      </c>
      <c r="L59" s="258">
        <f>+'8. Fomento'!J16</f>
        <v>1.521922</v>
      </c>
      <c r="M59" s="259">
        <f>+'8. Fomento'!K16</f>
        <v>0</v>
      </c>
      <c r="N59" s="260">
        <f>SUM(J59:M59)</f>
        <v>17.416725999999997</v>
      </c>
      <c r="P59" s="257">
        <f>+'8. Fomento'!L16</f>
        <v>10.61845774</v>
      </c>
      <c r="Q59" s="274">
        <f>+'8. Fomento'!M16</f>
        <v>10.123196740000001</v>
      </c>
      <c r="R59" s="280">
        <f>+'8. Fomento'!N16</f>
        <v>2.46095313</v>
      </c>
    </row>
    <row r="60" spans="2:18" ht="16.5" thickBot="1" x14ac:dyDescent="0.3">
      <c r="C60" s="1" t="s">
        <v>25</v>
      </c>
      <c r="D60" s="247">
        <v>0</v>
      </c>
      <c r="E60" s="272">
        <f>+'8. Fomento'!E22</f>
        <v>1.0198400000000001</v>
      </c>
      <c r="F60" s="248">
        <f>+'8. Fomento'!F22</f>
        <v>3.6906749999999997</v>
      </c>
      <c r="G60" s="249">
        <f>+'8. Fomento'!G22</f>
        <v>0</v>
      </c>
      <c r="H60" s="250">
        <f>SUM(D60:G60)</f>
        <v>4.710515</v>
      </c>
      <c r="J60" s="247">
        <v>0</v>
      </c>
      <c r="K60" s="272">
        <f>+'8. Fomento'!I22</f>
        <v>1.0198400000000001</v>
      </c>
      <c r="L60" s="248">
        <f>+'8. Fomento'!J22</f>
        <v>3.6906749999999997</v>
      </c>
      <c r="M60" s="249">
        <f>+'8. Fomento'!K22</f>
        <v>0</v>
      </c>
      <c r="N60" s="250">
        <f>SUM(J60:M60)</f>
        <v>4.710515</v>
      </c>
      <c r="P60" s="247">
        <f>+'8. Fomento'!L22</f>
        <v>3.6107360000000002</v>
      </c>
      <c r="Q60" s="272">
        <f>+'8. Fomento'!M22</f>
        <v>2.3617360000000001</v>
      </c>
      <c r="R60" s="282">
        <f>+'8. Fomento'!N22</f>
        <v>2.3617360000000001</v>
      </c>
    </row>
    <row r="61" spans="2:18" ht="16.5" thickBot="1" x14ac:dyDescent="0.3">
      <c r="D61" s="251"/>
      <c r="E61" s="251"/>
      <c r="F61" s="251"/>
      <c r="G61" s="251"/>
      <c r="H61" s="252"/>
      <c r="J61" s="251"/>
      <c r="K61" s="251"/>
      <c r="L61" s="251"/>
      <c r="M61" s="251"/>
      <c r="N61" s="252"/>
      <c r="P61" s="251"/>
      <c r="Q61" s="251"/>
      <c r="R61" s="251"/>
    </row>
    <row r="62" spans="2:18" ht="16.5" thickBot="1" x14ac:dyDescent="0.3">
      <c r="B62" s="27" t="s">
        <v>460</v>
      </c>
      <c r="D62" s="239">
        <f>+D63</f>
        <v>0</v>
      </c>
      <c r="E62" s="270">
        <f>+E63</f>
        <v>5.1739549999999994</v>
      </c>
      <c r="F62" s="240">
        <f>+F63</f>
        <v>1.69991</v>
      </c>
      <c r="G62" s="241">
        <f>+G63</f>
        <v>0</v>
      </c>
      <c r="H62" s="242">
        <f>+H63</f>
        <v>6.8738649999999994</v>
      </c>
      <c r="J62" s="239">
        <f>+J63</f>
        <v>0</v>
      </c>
      <c r="K62" s="270">
        <f>+K63</f>
        <v>5.1739549999999994</v>
      </c>
      <c r="L62" s="240">
        <f>+L63</f>
        <v>1.69991</v>
      </c>
      <c r="M62" s="241">
        <f>+M63</f>
        <v>0</v>
      </c>
      <c r="N62" s="242">
        <f>+N63</f>
        <v>6.8738649999999994</v>
      </c>
      <c r="P62" s="239">
        <f>+P63</f>
        <v>1.1443329799999999</v>
      </c>
      <c r="Q62" s="270">
        <f>+Q63</f>
        <v>1.1443329799999999</v>
      </c>
      <c r="R62" s="277">
        <f>+R63</f>
        <v>8.5999999999999993E-2</v>
      </c>
    </row>
    <row r="63" spans="2:18" ht="15.75" x14ac:dyDescent="0.25">
      <c r="B63" s="27"/>
      <c r="C63" s="1" t="s">
        <v>456</v>
      </c>
      <c r="D63" s="243">
        <f>+'10. Dchos sociales'!E6</f>
        <v>0</v>
      </c>
      <c r="E63" s="271">
        <f>+'9, Medio Rural'!E12</f>
        <v>5.1739549999999994</v>
      </c>
      <c r="F63" s="271">
        <f>+'9, Medio Rural'!F12</f>
        <v>1.69991</v>
      </c>
      <c r="G63" s="271">
        <f>+'9, Medio Rural'!G12</f>
        <v>0</v>
      </c>
      <c r="H63" s="246">
        <f>SUM(D63:G63)</f>
        <v>6.8738649999999994</v>
      </c>
      <c r="J63" s="243">
        <f>+'10. Dchos sociales'!J6</f>
        <v>0</v>
      </c>
      <c r="K63" s="271">
        <f>+'9, Medio Rural'!I12</f>
        <v>5.1739549999999994</v>
      </c>
      <c r="L63" s="271">
        <f>+'9, Medio Rural'!J12</f>
        <v>1.69991</v>
      </c>
      <c r="M63" s="271">
        <f>+'9, Medio Rural'!K12</f>
        <v>0</v>
      </c>
      <c r="N63" s="246">
        <f>SUM(J63:M63)</f>
        <v>6.8738649999999994</v>
      </c>
      <c r="P63" s="261">
        <f>+'9, Medio Rural'!L12</f>
        <v>1.1443329799999999</v>
      </c>
      <c r="Q63" s="262">
        <f>+'9, Medio Rural'!M12</f>
        <v>1.1443329799999999</v>
      </c>
      <c r="R63" s="271">
        <f>+'9, Medio Rural'!N12</f>
        <v>8.5999999999999993E-2</v>
      </c>
    </row>
    <row r="64" spans="2:18" ht="16.5" thickBot="1" x14ac:dyDescent="0.3">
      <c r="D64" s="251"/>
      <c r="E64" s="251"/>
      <c r="F64" s="251"/>
      <c r="G64" s="251"/>
      <c r="H64" s="252"/>
      <c r="J64" s="251"/>
      <c r="K64" s="251"/>
      <c r="L64" s="251"/>
      <c r="M64" s="251"/>
      <c r="N64" s="252"/>
      <c r="P64" s="251"/>
      <c r="Q64" s="251"/>
      <c r="R64" s="251"/>
    </row>
    <row r="65" spans="2:18" ht="16.5" thickBot="1" x14ac:dyDescent="0.3">
      <c r="B65" s="27" t="s">
        <v>23</v>
      </c>
      <c r="D65" s="239">
        <f>SUM(D66:D68)</f>
        <v>0</v>
      </c>
      <c r="E65" s="270">
        <f>SUM(E66:E68)</f>
        <v>24.493300309999995</v>
      </c>
      <c r="F65" s="240">
        <f>SUM(F66:F68)</f>
        <v>21.949511850000004</v>
      </c>
      <c r="G65" s="241">
        <f>SUM(G66:G68)</f>
        <v>23.477568720000001</v>
      </c>
      <c r="H65" s="242">
        <f>SUM(H66:H68)</f>
        <v>69.920380879999996</v>
      </c>
      <c r="J65" s="239">
        <f>SUM(J66:J68)</f>
        <v>0</v>
      </c>
      <c r="K65" s="270">
        <f>SUM(K66:K68)</f>
        <v>24.493300309999995</v>
      </c>
      <c r="L65" s="240">
        <f>SUM(L66:L68)</f>
        <v>21.129811850000003</v>
      </c>
      <c r="M65" s="241">
        <f>SUM(M66:M68)</f>
        <v>0.81969999999999998</v>
      </c>
      <c r="N65" s="242">
        <f>SUM(N66:N68)</f>
        <v>46.442812159999995</v>
      </c>
      <c r="P65" s="239">
        <f>SUM(P66:P68)</f>
        <v>29.20440559</v>
      </c>
      <c r="Q65" s="270">
        <f>SUM(Q66:Q68)</f>
        <v>23.291969909999999</v>
      </c>
      <c r="R65" s="277">
        <f>SUM(R66:R68)</f>
        <v>19.749448560000001</v>
      </c>
    </row>
    <row r="66" spans="2:18" ht="15.75" x14ac:dyDescent="0.25">
      <c r="B66" s="27"/>
      <c r="C66" s="1" t="s">
        <v>432</v>
      </c>
      <c r="D66" s="243">
        <f>+'10. Dchos sociales'!E9</f>
        <v>0</v>
      </c>
      <c r="E66" s="271">
        <f>+'10. Dchos sociales'!F9</f>
        <v>0</v>
      </c>
      <c r="F66" s="244">
        <f>+'10. Dchos sociales'!G9</f>
        <v>0.81969999999999998</v>
      </c>
      <c r="G66" s="245">
        <f>+'10. Dchos sociales'!H9</f>
        <v>0</v>
      </c>
      <c r="H66" s="246">
        <f>SUM(D66:G66)</f>
        <v>0.81969999999999998</v>
      </c>
      <c r="J66" s="243">
        <f>+'10. Dchos sociales'!J9</f>
        <v>0</v>
      </c>
      <c r="K66" s="271">
        <f>+'10. Dchos sociales'!K9</f>
        <v>0</v>
      </c>
      <c r="L66" s="244">
        <f>+'10. Dchos sociales'!L9</f>
        <v>0</v>
      </c>
      <c r="M66" s="245">
        <f>+'10. Dchos sociales'!M9</f>
        <v>0.81969999999999998</v>
      </c>
      <c r="N66" s="246">
        <f>SUM(J66:M66)</f>
        <v>0.81969999999999998</v>
      </c>
      <c r="P66" s="243">
        <f>+'10. Dchos sociales'!N9</f>
        <v>0</v>
      </c>
      <c r="Q66" s="271">
        <f>+'10. Dchos sociales'!O9</f>
        <v>0</v>
      </c>
      <c r="R66" s="281">
        <f>+'10. Dchos sociales'!P9</f>
        <v>0</v>
      </c>
    </row>
    <row r="67" spans="2:18" ht="15.75" x14ac:dyDescent="0.25">
      <c r="C67" s="1" t="s">
        <v>433</v>
      </c>
      <c r="D67" s="257">
        <f>+'10. Dchos sociales'!E12</f>
        <v>0</v>
      </c>
      <c r="E67" s="274">
        <f>+'10. Dchos sociales'!F12</f>
        <v>17.157407219999996</v>
      </c>
      <c r="F67" s="258">
        <f>+'10. Dchos sociales'!G12</f>
        <v>21.129811850000003</v>
      </c>
      <c r="G67" s="259">
        <f>+'10. Dchos sociales'!H12</f>
        <v>23.477568720000001</v>
      </c>
      <c r="H67" s="260">
        <f>SUM(D67:G67)</f>
        <v>61.76478779</v>
      </c>
      <c r="J67" s="257">
        <f>+'10. Dchos sociales'!J12</f>
        <v>0</v>
      </c>
      <c r="K67" s="274">
        <f>+'10. Dchos sociales'!K12</f>
        <v>17.157407219999996</v>
      </c>
      <c r="L67" s="258">
        <f>+'10. Dchos sociales'!L12</f>
        <v>21.129811850000003</v>
      </c>
      <c r="M67" s="259">
        <f>+'10. Dchos sociales'!M12</f>
        <v>0</v>
      </c>
      <c r="N67" s="260">
        <f>SUM(J67:M67)</f>
        <v>38.287219069999999</v>
      </c>
      <c r="P67" s="257">
        <f>+'10. Dchos sociales'!N12</f>
        <v>23.484903320000001</v>
      </c>
      <c r="Q67" s="274">
        <f>+'10. Dchos sociales'!O12</f>
        <v>17.572467639999999</v>
      </c>
      <c r="R67" s="280">
        <f>+'10. Dchos sociales'!P12</f>
        <v>14.27344856</v>
      </c>
    </row>
    <row r="68" spans="2:18" ht="16.5" thickBot="1" x14ac:dyDescent="0.3">
      <c r="C68" s="1" t="s">
        <v>434</v>
      </c>
      <c r="D68" s="253">
        <f>+'10. Dchos sociales'!E19</f>
        <v>0</v>
      </c>
      <c r="E68" s="273">
        <f>+'10. Dchos sociales'!F19</f>
        <v>7.3358930899999999</v>
      </c>
      <c r="F68" s="254">
        <f>+'10. Dchos sociales'!G19</f>
        <v>0</v>
      </c>
      <c r="G68" s="255">
        <f>+'10. Dchos sociales'!H19</f>
        <v>0</v>
      </c>
      <c r="H68" s="256">
        <f>SUM(D68:G68)</f>
        <v>7.3358930899999999</v>
      </c>
      <c r="J68" s="253">
        <f>+'10. Dchos sociales'!J19</f>
        <v>0</v>
      </c>
      <c r="K68" s="273">
        <f>+'10. Dchos sociales'!K19</f>
        <v>7.3358930899999999</v>
      </c>
      <c r="L68" s="254">
        <f>+'10. Dchos sociales'!L19</f>
        <v>0</v>
      </c>
      <c r="M68" s="255">
        <f>+'10. Dchos sociales'!M19</f>
        <v>0</v>
      </c>
      <c r="N68" s="256">
        <f>SUM(J68:M68)</f>
        <v>7.3358930899999999</v>
      </c>
      <c r="P68" s="253">
        <f>+'10. Dchos sociales'!N19</f>
        <v>5.7195022699999996</v>
      </c>
      <c r="Q68" s="273">
        <f>+'10. Dchos sociales'!O19</f>
        <v>5.7195022699999996</v>
      </c>
      <c r="R68" s="278">
        <f>+'10. Dchos sociales'!P19</f>
        <v>5.476</v>
      </c>
    </row>
    <row r="69" spans="2:18" ht="15.75" thickBot="1" x14ac:dyDescent="0.3">
      <c r="D69" s="251"/>
      <c r="E69" s="251"/>
      <c r="F69" s="251"/>
      <c r="G69" s="251"/>
      <c r="H69" s="251"/>
      <c r="J69" s="251"/>
      <c r="K69" s="251"/>
      <c r="L69" s="251"/>
      <c r="M69" s="251"/>
      <c r="N69" s="251"/>
      <c r="P69" s="251"/>
      <c r="Q69" s="251"/>
      <c r="R69" s="251"/>
    </row>
    <row r="70" spans="2:18" ht="16.5" thickBot="1" x14ac:dyDescent="0.3">
      <c r="B70" s="27" t="s">
        <v>496</v>
      </c>
      <c r="D70" s="239">
        <f>SUM(D71:D73)</f>
        <v>0</v>
      </c>
      <c r="E70" s="270">
        <f>SUM(E71:E73)</f>
        <v>2.5337074500000001</v>
      </c>
      <c r="F70" s="240">
        <f>SUM(F71:F73)</f>
        <v>4.24101339</v>
      </c>
      <c r="G70" s="241">
        <f>SUM(G71:G73)</f>
        <v>0.95096455999999996</v>
      </c>
      <c r="H70" s="242">
        <f>SUM(H71:H73)</f>
        <v>7.7256853999999997</v>
      </c>
      <c r="J70" s="239">
        <f>SUM(J71:J73)</f>
        <v>0</v>
      </c>
      <c r="K70" s="270">
        <f>SUM(K71:K73)</f>
        <v>2.5337074500000001</v>
      </c>
      <c r="L70" s="558">
        <f>SUM(L71:L73)</f>
        <v>4.24101339</v>
      </c>
      <c r="M70" s="241">
        <f>SUM(M71:M73)</f>
        <v>0.56146737999999996</v>
      </c>
      <c r="N70" s="242">
        <f>SUM(N71:N73)</f>
        <v>7.3361882200000004</v>
      </c>
      <c r="P70" s="239">
        <f>SUM(P71:P73)</f>
        <v>4.5984825100000002</v>
      </c>
      <c r="Q70" s="270">
        <f>SUM(Q71:Q73)</f>
        <v>4.0418576900000005</v>
      </c>
      <c r="R70" s="277">
        <f>SUM(R71:R73)</f>
        <v>2.5215166399999998</v>
      </c>
    </row>
    <row r="71" spans="2:18" ht="15.75" x14ac:dyDescent="0.25">
      <c r="B71" s="27"/>
      <c r="C71" s="1" t="s">
        <v>497</v>
      </c>
      <c r="D71" s="243">
        <v>0</v>
      </c>
      <c r="E71" s="271">
        <f>+'11. Cultura'!E9</f>
        <v>0.73138018000000005</v>
      </c>
      <c r="F71" s="271">
        <f>+'11. Cultura'!F9</f>
        <v>2.72009846</v>
      </c>
      <c r="G71" s="271">
        <f>+'11. Cultura'!G9</f>
        <v>0.42093079</v>
      </c>
      <c r="H71" s="246">
        <f>SUM(D71:G71)</f>
        <v>3.8724094299999998</v>
      </c>
      <c r="J71" s="243">
        <v>0</v>
      </c>
      <c r="K71" s="271">
        <f>+'11. Cultura'!I9</f>
        <v>0.73138018000000005</v>
      </c>
      <c r="L71" s="271">
        <f>+'11. Cultura'!J9</f>
        <v>2.72009846</v>
      </c>
      <c r="M71" s="271">
        <f>+'11. Cultura'!K9</f>
        <v>0.42093079</v>
      </c>
      <c r="N71" s="246">
        <f>SUM(J71:M71)</f>
        <v>3.8724094299999998</v>
      </c>
      <c r="P71" s="261">
        <f>+'11. Cultura'!L9</f>
        <v>3.5481279300000002</v>
      </c>
      <c r="Q71" s="262">
        <f>+'11. Cultura'!M9</f>
        <v>3.1178809300000005</v>
      </c>
      <c r="R71" s="406">
        <f>+'11. Cultura'!N9</f>
        <v>1.6435166400000001</v>
      </c>
    </row>
    <row r="72" spans="2:18" ht="15.75" x14ac:dyDescent="0.25">
      <c r="C72" s="1" t="s">
        <v>498</v>
      </c>
      <c r="D72" s="257">
        <v>0</v>
      </c>
      <c r="E72" s="274">
        <f>+'11. Cultura'!E17</f>
        <v>0.25499275999999998</v>
      </c>
      <c r="F72" s="274">
        <f>+'11. Cultura'!F17</f>
        <v>0</v>
      </c>
      <c r="G72" s="274">
        <f>+'11. Cultura'!G17</f>
        <v>0</v>
      </c>
      <c r="H72" s="260">
        <f>SUM(D72:G72)</f>
        <v>0.25499275999999998</v>
      </c>
      <c r="J72" s="257">
        <v>0</v>
      </c>
      <c r="K72" s="274">
        <f>+'11. Cultura'!I17</f>
        <v>0.25499275999999998</v>
      </c>
      <c r="L72" s="274">
        <f>+'11. Cultura'!J17</f>
        <v>0</v>
      </c>
      <c r="M72" s="274">
        <f>+'11. Cultura'!K17</f>
        <v>0</v>
      </c>
      <c r="N72" s="260">
        <f>SUM(J72:M72)</f>
        <v>0.25499275999999998</v>
      </c>
      <c r="P72" s="257">
        <f>+'11. Cultura'!L17</f>
        <v>0.22597676</v>
      </c>
      <c r="Q72" s="258">
        <f>+'11. Cultura'!M17</f>
        <v>0.22597676</v>
      </c>
      <c r="R72" s="416">
        <f>+'11. Cultura'!N17</f>
        <v>0.18</v>
      </c>
    </row>
    <row r="73" spans="2:18" ht="16.5" thickBot="1" x14ac:dyDescent="0.3">
      <c r="C73" s="1" t="s">
        <v>499</v>
      </c>
      <c r="D73" s="253">
        <v>0</v>
      </c>
      <c r="E73" s="273">
        <f>+'11. Cultura'!E19</f>
        <v>1.54733451</v>
      </c>
      <c r="F73" s="273">
        <f>+'11. Cultura'!F19</f>
        <v>1.5209149300000002</v>
      </c>
      <c r="G73" s="273">
        <f>+'11. Cultura'!G19</f>
        <v>0.53003376999999996</v>
      </c>
      <c r="H73" s="256">
        <f>SUM(D73:G73)</f>
        <v>3.59828321</v>
      </c>
      <c r="J73" s="253">
        <v>0</v>
      </c>
      <c r="K73" s="273">
        <f>+'11. Cultura'!I19</f>
        <v>1.54733451</v>
      </c>
      <c r="L73" s="273">
        <f>+'11. Cultura'!J19</f>
        <v>1.5209149300000002</v>
      </c>
      <c r="M73" s="273">
        <f>+'11. Cultura'!K19</f>
        <v>0.14053658999999999</v>
      </c>
      <c r="N73" s="256">
        <f>SUM(J73:M73)</f>
        <v>3.2087860300000002</v>
      </c>
      <c r="P73" s="253">
        <f>+'11. Cultura'!L19</f>
        <v>0.82437782000000004</v>
      </c>
      <c r="Q73" s="254">
        <f>+'11. Cultura'!M19</f>
        <v>0.69799999999999995</v>
      </c>
      <c r="R73" s="289">
        <f>+'11. Cultura'!N19</f>
        <v>0.69799999999999995</v>
      </c>
    </row>
    <row r="74" spans="2:18" ht="15.75" thickBot="1" x14ac:dyDescent="0.3">
      <c r="D74" s="251"/>
      <c r="E74" s="251"/>
      <c r="F74" s="251"/>
      <c r="G74" s="251"/>
      <c r="H74" s="251"/>
      <c r="J74" s="251"/>
      <c r="K74" s="251"/>
      <c r="L74" s="251"/>
      <c r="M74" s="251"/>
      <c r="N74" s="251"/>
      <c r="P74" s="251"/>
      <c r="Q74" s="251"/>
      <c r="R74" s="251"/>
    </row>
    <row r="75" spans="2:18" ht="19.5" thickBot="1" x14ac:dyDescent="0.3">
      <c r="B75" s="265" t="s">
        <v>26</v>
      </c>
      <c r="C75" s="27"/>
      <c r="D75" s="331">
        <f>+D11+D19+D27+D41+D37+D46+D57+D65+D23+D62+D70</f>
        <v>16.043428079999998</v>
      </c>
      <c r="E75" s="328">
        <f t="shared" ref="E75:G75" si="13">+E11+E19+E27+E41+E37+E46+E57+E65+E23+E62+E70</f>
        <v>330.26945743000005</v>
      </c>
      <c r="F75" s="328">
        <f t="shared" si="13"/>
        <v>220.23510887</v>
      </c>
      <c r="G75" s="329">
        <f t="shared" si="13"/>
        <v>159.7138602</v>
      </c>
      <c r="H75" s="267">
        <f>+H11+H19+H27+H41+H37+H46+H57+H65+H23+H62+H70</f>
        <v>726.26185458000009</v>
      </c>
      <c r="I75" s="330"/>
      <c r="J75" s="331">
        <f t="shared" ref="J75:N75" si="14">+J11+J19+J27+J41+J37+J46+J57+J65+J23+J62+J70</f>
        <v>16.043428079999998</v>
      </c>
      <c r="K75" s="328">
        <f t="shared" si="14"/>
        <v>293.45183625999999</v>
      </c>
      <c r="L75" s="328">
        <f t="shared" si="14"/>
        <v>195.85738904000002</v>
      </c>
      <c r="M75" s="329">
        <f t="shared" si="14"/>
        <v>155.85347679000006</v>
      </c>
      <c r="N75" s="267">
        <f t="shared" si="14"/>
        <v>661.20613017000005</v>
      </c>
      <c r="O75" s="330"/>
      <c r="P75" s="331">
        <f t="shared" ref="P75:R75" si="15">+P11+P19+P27+P41+P37+P46+P57+P65+P23+P62+P70</f>
        <v>504.44177415000001</v>
      </c>
      <c r="Q75" s="328">
        <f t="shared" si="15"/>
        <v>407.39548252999998</v>
      </c>
      <c r="R75" s="332">
        <f t="shared" si="15"/>
        <v>227.6621598202988</v>
      </c>
    </row>
    <row r="76" spans="2:18" ht="18.75" x14ac:dyDescent="0.25">
      <c r="B76" s="265"/>
      <c r="C76" s="27"/>
      <c r="D76" s="283"/>
      <c r="E76" s="283"/>
      <c r="F76" s="283"/>
      <c r="G76" s="283"/>
      <c r="H76" s="284"/>
      <c r="J76" s="283"/>
      <c r="K76" s="283"/>
      <c r="L76" s="283"/>
      <c r="M76" s="283"/>
      <c r="N76" s="284"/>
      <c r="P76" s="527"/>
      <c r="Q76" s="556"/>
      <c r="R76" s="543"/>
    </row>
    <row r="77" spans="2:18" x14ac:dyDescent="0.25">
      <c r="B77" s="114" t="s">
        <v>27</v>
      </c>
      <c r="N77" s="251"/>
      <c r="P77" s="526"/>
      <c r="Q77" s="526"/>
      <c r="R77" s="526"/>
    </row>
    <row r="78" spans="2:18" x14ac:dyDescent="0.25">
      <c r="B78" s="114" t="s">
        <v>28</v>
      </c>
      <c r="K78" s="251"/>
    </row>
    <row r="79" spans="2:18" x14ac:dyDescent="0.25">
      <c r="B79" s="114" t="s">
        <v>302</v>
      </c>
    </row>
    <row r="80" spans="2:18" x14ac:dyDescent="0.25">
      <c r="B80" s="114"/>
    </row>
    <row r="81" spans="2:18" x14ac:dyDescent="0.25">
      <c r="B81" s="114"/>
    </row>
    <row r="82" spans="2:18" ht="21" x14ac:dyDescent="0.25">
      <c r="B82" s="564" t="s">
        <v>29</v>
      </c>
      <c r="C82" s="564"/>
      <c r="D82" s="564"/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/>
    </row>
    <row r="83" spans="2:18" ht="15.75" thickBot="1" x14ac:dyDescent="0.3"/>
    <row r="84" spans="2:18" ht="21" customHeight="1" thickBot="1" x14ac:dyDescent="0.3">
      <c r="D84" s="559" t="s">
        <v>2</v>
      </c>
      <c r="E84" s="560"/>
      <c r="F84" s="560"/>
      <c r="G84" s="560"/>
      <c r="H84" s="561"/>
      <c r="J84" s="559" t="s">
        <v>3</v>
      </c>
      <c r="K84" s="560"/>
      <c r="L84" s="560"/>
      <c r="M84" s="560"/>
      <c r="N84" s="561"/>
      <c r="P84" s="559" t="s">
        <v>4</v>
      </c>
      <c r="Q84" s="560"/>
      <c r="R84" s="561"/>
    </row>
    <row r="85" spans="2:18" ht="30.75" thickBot="1" x14ac:dyDescent="0.3">
      <c r="D85" s="235">
        <v>2020</v>
      </c>
      <c r="E85" s="269">
        <v>2021</v>
      </c>
      <c r="F85" s="236">
        <v>2022</v>
      </c>
      <c r="G85" s="237">
        <v>2023</v>
      </c>
      <c r="H85" s="238" t="s">
        <v>5</v>
      </c>
      <c r="J85" s="235">
        <v>2020</v>
      </c>
      <c r="K85" s="269">
        <v>2021</v>
      </c>
      <c r="L85" s="236">
        <v>2022</v>
      </c>
      <c r="M85" s="237">
        <v>2023</v>
      </c>
      <c r="N85" s="238" t="s">
        <v>5</v>
      </c>
      <c r="P85" s="287" t="s">
        <v>6</v>
      </c>
      <c r="Q85" s="78" t="s">
        <v>7</v>
      </c>
      <c r="R85" s="78" t="s">
        <v>8</v>
      </c>
    </row>
    <row r="86" spans="2:18" ht="6.75" customHeight="1" x14ac:dyDescent="0.25"/>
    <row r="87" spans="2:18" x14ac:dyDescent="0.25">
      <c r="C87" s="1" t="s">
        <v>12</v>
      </c>
      <c r="D87" s="251">
        <f>+D47+D58</f>
        <v>2.1778209999999998</v>
      </c>
      <c r="E87" s="251">
        <f>+E47+E58</f>
        <v>31.417536999999999</v>
      </c>
      <c r="F87" s="251">
        <f>+F47+F58</f>
        <v>14.55391818</v>
      </c>
      <c r="G87" s="251">
        <f>+G47+G58</f>
        <v>0</v>
      </c>
      <c r="H87" s="268">
        <f>SUM(D87:G87)</f>
        <v>48.149276180000001</v>
      </c>
      <c r="J87" s="251">
        <f>+J47+J58</f>
        <v>2.1778209999999998</v>
      </c>
      <c r="K87" s="251">
        <f>+K47+K58</f>
        <v>31.417536999999999</v>
      </c>
      <c r="L87" s="251">
        <f>+L47+L58</f>
        <v>14.55391818</v>
      </c>
      <c r="M87" s="251">
        <f>+M47+M58</f>
        <v>0</v>
      </c>
      <c r="N87" s="268">
        <f>SUM(J87:M87)</f>
        <v>48.149276180000001</v>
      </c>
      <c r="P87" s="268">
        <f>+P47+P58</f>
        <v>38.939524012422304</v>
      </c>
      <c r="Q87" s="421">
        <f>+Q47+Q58</f>
        <v>16.869383682422303</v>
      </c>
      <c r="R87" s="421">
        <f>+R47+R58</f>
        <v>5.7288082324223035</v>
      </c>
    </row>
    <row r="88" spans="2:18" x14ac:dyDescent="0.25">
      <c r="C88" s="1" t="s">
        <v>11</v>
      </c>
      <c r="D88" s="251">
        <f>+D20+D24</f>
        <v>7.5960000000000001</v>
      </c>
      <c r="E88" s="251">
        <f>+E20+E24</f>
        <v>79.103390000000005</v>
      </c>
      <c r="F88" s="251">
        <f>+F20+F24</f>
        <v>45.883809999999997</v>
      </c>
      <c r="G88" s="251">
        <f>+G20+G24</f>
        <v>12.64453743</v>
      </c>
      <c r="H88" s="268">
        <f t="shared" ref="H88:H116" si="16">SUM(D88:G88)</f>
        <v>145.22773742999999</v>
      </c>
      <c r="J88" s="251">
        <f>+J20+J24</f>
        <v>7.5960000000000001</v>
      </c>
      <c r="K88" s="251">
        <f>+K20+K24</f>
        <v>79.103390000000005</v>
      </c>
      <c r="L88" s="251">
        <f>+L20+L24</f>
        <v>12.145</v>
      </c>
      <c r="M88" s="251">
        <f>+M20+M24</f>
        <v>26.812180430000002</v>
      </c>
      <c r="N88" s="268">
        <f t="shared" ref="N88:N116" si="17">SUM(J88:M88)</f>
        <v>125.65657043</v>
      </c>
      <c r="P88" s="421">
        <f>+P20+P24</f>
        <v>85.55483744</v>
      </c>
      <c r="Q88" s="421">
        <f>+Q20+Q24</f>
        <v>78.891000000000005</v>
      </c>
      <c r="R88" s="421">
        <f>+R20+R24</f>
        <v>33.522999999999996</v>
      </c>
    </row>
    <row r="89" spans="2:18" x14ac:dyDescent="0.25">
      <c r="C89" s="1" t="s">
        <v>30</v>
      </c>
      <c r="D89" s="251">
        <v>0</v>
      </c>
      <c r="E89" s="251">
        <v>0</v>
      </c>
      <c r="F89" s="251">
        <v>0</v>
      </c>
      <c r="G89" s="251">
        <v>0</v>
      </c>
      <c r="H89" s="268">
        <f t="shared" si="16"/>
        <v>0</v>
      </c>
      <c r="J89" s="251">
        <v>0</v>
      </c>
      <c r="K89" s="251">
        <v>0</v>
      </c>
      <c r="L89" s="251">
        <v>0</v>
      </c>
      <c r="M89" s="251">
        <v>0</v>
      </c>
      <c r="N89" s="268">
        <f t="shared" si="17"/>
        <v>0</v>
      </c>
      <c r="P89" s="268">
        <v>0</v>
      </c>
      <c r="Q89" s="268">
        <v>0</v>
      </c>
      <c r="R89" s="268">
        <v>0</v>
      </c>
    </row>
    <row r="90" spans="2:18" x14ac:dyDescent="0.25">
      <c r="C90" s="1" t="s">
        <v>31</v>
      </c>
      <c r="D90" s="251">
        <f>+D59+D48+D63</f>
        <v>0</v>
      </c>
      <c r="E90" s="251">
        <f>+E59+E48+E63</f>
        <v>21.068759</v>
      </c>
      <c r="F90" s="251">
        <f>+F59+F48+F63</f>
        <v>8.2168320000000001</v>
      </c>
      <c r="G90" s="251">
        <f>+G59+G48+G63</f>
        <v>0</v>
      </c>
      <c r="H90" s="268">
        <f t="shared" si="16"/>
        <v>29.285591</v>
      </c>
      <c r="J90" s="251">
        <f>+J59+J48+J63</f>
        <v>0</v>
      </c>
      <c r="K90" s="251">
        <f>+K59+K48+K63</f>
        <v>21.068759</v>
      </c>
      <c r="L90" s="251">
        <f>+L59+L48+L63</f>
        <v>8.2168320000000001</v>
      </c>
      <c r="M90" s="251">
        <f>+M59+M48+M63</f>
        <v>0</v>
      </c>
      <c r="N90" s="268">
        <f t="shared" si="17"/>
        <v>29.285591</v>
      </c>
      <c r="P90" s="268">
        <f>+P59+P48+P63</f>
        <v>14.65279072</v>
      </c>
      <c r="Q90" s="268">
        <f>+Q59+Q48+Q63</f>
        <v>14.157529720000001</v>
      </c>
      <c r="R90" s="268">
        <f>+R59+R48+R63</f>
        <v>3.42895313</v>
      </c>
    </row>
    <row r="91" spans="2:18" x14ac:dyDescent="0.25">
      <c r="C91" s="1" t="s">
        <v>9</v>
      </c>
      <c r="D91" s="251">
        <f>+D49</f>
        <v>0</v>
      </c>
      <c r="E91" s="251">
        <f>+E49</f>
        <v>2.3199459999999998</v>
      </c>
      <c r="F91" s="251">
        <f>+F49</f>
        <v>3.1335600000000001</v>
      </c>
      <c r="G91" s="251">
        <f>+G49</f>
        <v>0</v>
      </c>
      <c r="H91" s="268">
        <f t="shared" si="16"/>
        <v>5.453506</v>
      </c>
      <c r="J91" s="251">
        <f>+J49</f>
        <v>0</v>
      </c>
      <c r="K91" s="251">
        <f>+K49</f>
        <v>2.3199459999999998</v>
      </c>
      <c r="L91" s="251">
        <f>+L49</f>
        <v>3.1335600000000001</v>
      </c>
      <c r="M91" s="251">
        <f>+M49</f>
        <v>0</v>
      </c>
      <c r="N91" s="268">
        <f t="shared" si="17"/>
        <v>5.453506</v>
      </c>
      <c r="P91" s="268">
        <f>+P49</f>
        <v>3.5165511400000002</v>
      </c>
      <c r="Q91" s="268">
        <f>+Q49</f>
        <v>3.4235511400000003</v>
      </c>
      <c r="R91" s="421">
        <f>+R49</f>
        <v>0.70830040000000005</v>
      </c>
    </row>
    <row r="92" spans="2:18" x14ac:dyDescent="0.25">
      <c r="C92" s="1" t="s">
        <v>32</v>
      </c>
      <c r="D92" s="251">
        <f>+D60</f>
        <v>0</v>
      </c>
      <c r="E92" s="251">
        <f>+E60</f>
        <v>1.0198400000000001</v>
      </c>
      <c r="F92" s="251">
        <f>+F60</f>
        <v>3.6906749999999997</v>
      </c>
      <c r="G92" s="251">
        <f>+G60</f>
        <v>0</v>
      </c>
      <c r="H92" s="268">
        <f t="shared" si="16"/>
        <v>4.710515</v>
      </c>
      <c r="J92" s="251">
        <f>+J60</f>
        <v>0</v>
      </c>
      <c r="K92" s="251">
        <f>+K60</f>
        <v>1.0198400000000001</v>
      </c>
      <c r="L92" s="251">
        <f>+L60</f>
        <v>3.6906749999999997</v>
      </c>
      <c r="M92" s="251">
        <f>+M60</f>
        <v>0</v>
      </c>
      <c r="N92" s="268">
        <f t="shared" si="17"/>
        <v>4.710515</v>
      </c>
      <c r="P92" s="268">
        <f>+P60</f>
        <v>3.6107360000000002</v>
      </c>
      <c r="Q92" s="268">
        <f>+Q60</f>
        <v>2.3617360000000001</v>
      </c>
      <c r="R92" s="268">
        <f>+R60</f>
        <v>2.3617360000000001</v>
      </c>
    </row>
    <row r="93" spans="2:18" x14ac:dyDescent="0.25">
      <c r="C93" s="1" t="s">
        <v>13</v>
      </c>
      <c r="D93" s="251">
        <f t="shared" ref="D93:G94" si="18">+D50</f>
        <v>0</v>
      </c>
      <c r="E93" s="251">
        <f t="shared" si="18"/>
        <v>14.995251999999999</v>
      </c>
      <c r="F93" s="251">
        <f t="shared" si="18"/>
        <v>0</v>
      </c>
      <c r="G93" s="251">
        <f t="shared" si="18"/>
        <v>17.255671000000003</v>
      </c>
      <c r="H93" s="268">
        <f t="shared" si="16"/>
        <v>32.250923</v>
      </c>
      <c r="J93" s="251">
        <f t="shared" ref="J93:M94" si="19">+J50</f>
        <v>0</v>
      </c>
      <c r="K93" s="251">
        <f t="shared" si="19"/>
        <v>12.222875999999999</v>
      </c>
      <c r="L93" s="251">
        <f t="shared" si="19"/>
        <v>2.772376</v>
      </c>
      <c r="M93" s="251">
        <f t="shared" si="19"/>
        <v>17.255671000000003</v>
      </c>
      <c r="N93" s="268">
        <f t="shared" si="17"/>
        <v>32.250923</v>
      </c>
      <c r="P93" s="268">
        <f t="shared" ref="P93:R94" si="20">+P50</f>
        <v>27.218721085152925</v>
      </c>
      <c r="Q93" s="421">
        <f t="shared" si="20"/>
        <v>10.285721085152925</v>
      </c>
      <c r="R93" s="421">
        <f t="shared" si="20"/>
        <v>0.33772108515292598</v>
      </c>
    </row>
    <row r="94" spans="2:18" x14ac:dyDescent="0.25">
      <c r="C94" s="1" t="s">
        <v>14</v>
      </c>
      <c r="D94" s="251">
        <f t="shared" si="18"/>
        <v>0</v>
      </c>
      <c r="E94" s="251">
        <f t="shared" si="18"/>
        <v>2.3135840000000001</v>
      </c>
      <c r="F94" s="251">
        <f t="shared" si="18"/>
        <v>0</v>
      </c>
      <c r="G94" s="251">
        <f t="shared" si="18"/>
        <v>2.7730800000000002</v>
      </c>
      <c r="H94" s="268">
        <f t="shared" si="16"/>
        <v>5.0866640000000007</v>
      </c>
      <c r="J94" s="251">
        <f t="shared" si="19"/>
        <v>0</v>
      </c>
      <c r="K94" s="251">
        <f t="shared" si="19"/>
        <v>2.3135839999999996</v>
      </c>
      <c r="L94" s="251">
        <f t="shared" si="19"/>
        <v>0</v>
      </c>
      <c r="M94" s="251">
        <f t="shared" si="19"/>
        <v>2.7730800000000002</v>
      </c>
      <c r="N94" s="268">
        <f t="shared" si="17"/>
        <v>5.0866639999999999</v>
      </c>
      <c r="P94" s="268">
        <f t="shared" si="20"/>
        <v>5.0999619524247706</v>
      </c>
      <c r="Q94" s="268">
        <f t="shared" si="20"/>
        <v>1.2679619524247705</v>
      </c>
      <c r="R94" s="268">
        <f t="shared" si="20"/>
        <v>1.4332552723548653E-2</v>
      </c>
    </row>
    <row r="95" spans="2:18" x14ac:dyDescent="0.25">
      <c r="C95" s="1" t="s">
        <v>33</v>
      </c>
      <c r="D95" s="251">
        <v>0</v>
      </c>
      <c r="E95" s="251">
        <v>0</v>
      </c>
      <c r="F95" s="251">
        <v>0</v>
      </c>
      <c r="G95" s="251">
        <v>0</v>
      </c>
      <c r="H95" s="268">
        <f t="shared" si="16"/>
        <v>0</v>
      </c>
      <c r="J95" s="251">
        <v>0</v>
      </c>
      <c r="K95" s="251">
        <v>0</v>
      </c>
      <c r="L95" s="251">
        <v>0</v>
      </c>
      <c r="M95" s="251">
        <v>0</v>
      </c>
      <c r="N95" s="268">
        <f t="shared" si="17"/>
        <v>0</v>
      </c>
      <c r="P95" s="268">
        <v>0</v>
      </c>
      <c r="Q95" s="268">
        <v>0</v>
      </c>
      <c r="R95" s="268">
        <v>0</v>
      </c>
    </row>
    <row r="96" spans="2:18" x14ac:dyDescent="0.25">
      <c r="C96" s="1" t="s">
        <v>15</v>
      </c>
      <c r="D96" s="251">
        <f>+D52</f>
        <v>0</v>
      </c>
      <c r="E96" s="251">
        <f>+E52</f>
        <v>31.21756748</v>
      </c>
      <c r="F96" s="251">
        <f>+F52</f>
        <v>23.760342059999999</v>
      </c>
      <c r="G96" s="251">
        <f>+G52</f>
        <v>18.716897670000002</v>
      </c>
      <c r="H96" s="268">
        <f t="shared" si="16"/>
        <v>73.694807209999993</v>
      </c>
      <c r="J96" s="251">
        <f>+J52</f>
        <v>0</v>
      </c>
      <c r="K96" s="251">
        <f>+K52</f>
        <v>31.21756748</v>
      </c>
      <c r="L96" s="251">
        <f>+L52</f>
        <v>23.760342059999999</v>
      </c>
      <c r="M96" s="251">
        <f>+M52</f>
        <v>18.716897670000002</v>
      </c>
      <c r="N96" s="268">
        <f t="shared" si="17"/>
        <v>73.694807209999993</v>
      </c>
      <c r="P96" s="268">
        <f>+P52</f>
        <v>72.277000000000001</v>
      </c>
      <c r="Q96" s="268">
        <f>+Q52</f>
        <v>72.277000000000001</v>
      </c>
      <c r="R96" s="268">
        <f>+R52</f>
        <v>22.030999999999999</v>
      </c>
    </row>
    <row r="97" spans="3:18" x14ac:dyDescent="0.25">
      <c r="C97" s="1" t="s">
        <v>10</v>
      </c>
      <c r="D97" s="251">
        <f>+D12+D21+D38</f>
        <v>0</v>
      </c>
      <c r="E97" s="251">
        <f>+E12+E21+E38</f>
        <v>3.5041411299999998</v>
      </c>
      <c r="F97" s="251">
        <f>+F12+F21+F38</f>
        <v>10.49129207</v>
      </c>
      <c r="G97" s="251">
        <f>+G12+G21+G38</f>
        <v>13.15012909</v>
      </c>
      <c r="H97" s="268">
        <f t="shared" si="16"/>
        <v>27.145562290000001</v>
      </c>
      <c r="J97" s="251">
        <f>+J12+J21+J38</f>
        <v>0</v>
      </c>
      <c r="K97" s="251">
        <f>+K12+K21+K38</f>
        <v>3.5041411299999998</v>
      </c>
      <c r="L97" s="251">
        <f>+L12+L21+L38</f>
        <v>10.49129207</v>
      </c>
      <c r="M97" s="251">
        <f>+M12+M21+M38</f>
        <v>6.7282514400000011</v>
      </c>
      <c r="N97" s="268">
        <f t="shared" si="17"/>
        <v>20.723684640000002</v>
      </c>
      <c r="P97" s="421">
        <f>+P12+P21+P38</f>
        <v>16.247356999999997</v>
      </c>
      <c r="Q97" s="421">
        <f>+Q12+Q21+Q38</f>
        <v>15.801750699999999</v>
      </c>
      <c r="R97" s="268">
        <f>+R12+R21+R38</f>
        <v>6.2479999999999993</v>
      </c>
    </row>
    <row r="98" spans="3:18" x14ac:dyDescent="0.25">
      <c r="C98" s="1" t="s">
        <v>34</v>
      </c>
      <c r="D98" s="251">
        <f>+D53</f>
        <v>0</v>
      </c>
      <c r="E98" s="251">
        <f>+E53</f>
        <v>10.17333305</v>
      </c>
      <c r="F98" s="251">
        <f>+F53</f>
        <v>4.2616148100000002</v>
      </c>
      <c r="G98" s="251">
        <f>+G53</f>
        <v>0</v>
      </c>
      <c r="H98" s="268">
        <f t="shared" si="16"/>
        <v>14.434947860000001</v>
      </c>
      <c r="J98" s="251">
        <f>+J53</f>
        <v>0</v>
      </c>
      <c r="K98" s="251">
        <f>+K53</f>
        <v>10.17333305</v>
      </c>
      <c r="L98" s="251">
        <f>+L53</f>
        <v>4.2616148100000002</v>
      </c>
      <c r="M98" s="251">
        <f>+M53</f>
        <v>0</v>
      </c>
      <c r="N98" s="268">
        <f t="shared" si="17"/>
        <v>14.434947860000001</v>
      </c>
      <c r="P98" s="268">
        <f>+P53</f>
        <v>14.433918090000001</v>
      </c>
      <c r="Q98" s="268">
        <f>+Q53</f>
        <v>14.11191809</v>
      </c>
      <c r="R98" s="268">
        <f>+R53</f>
        <v>11.37399523</v>
      </c>
    </row>
    <row r="99" spans="3:18" x14ac:dyDescent="0.25">
      <c r="C99" s="1" t="s">
        <v>35</v>
      </c>
      <c r="D99" s="251">
        <f>+D54+D13</f>
        <v>0</v>
      </c>
      <c r="E99" s="251">
        <f>+E54+E13</f>
        <v>0</v>
      </c>
      <c r="F99" s="251">
        <f>+F54+F13</f>
        <v>1.0930839999999999</v>
      </c>
      <c r="G99" s="251">
        <f>+G54+G13</f>
        <v>6.512022</v>
      </c>
      <c r="H99" s="268">
        <f t="shared" si="16"/>
        <v>7.6051060000000001</v>
      </c>
      <c r="J99" s="251">
        <f>+J54+J13</f>
        <v>0</v>
      </c>
      <c r="K99" s="251">
        <f>+K54+K13</f>
        <v>0</v>
      </c>
      <c r="L99" s="251">
        <f>+L54+L13</f>
        <v>1.0930839999999999</v>
      </c>
      <c r="M99" s="251">
        <f>+M54+M13</f>
        <v>1.0930839999999999</v>
      </c>
      <c r="N99" s="268">
        <f t="shared" si="17"/>
        <v>2.1861679999999999</v>
      </c>
      <c r="P99" s="268">
        <f>+P54+P13</f>
        <v>2.1880000000000002</v>
      </c>
      <c r="Q99" s="268">
        <f>+Q54+Q13</f>
        <v>0.432</v>
      </c>
      <c r="R99" s="268">
        <f>+R54+R13</f>
        <v>0.432</v>
      </c>
    </row>
    <row r="100" spans="3:18" x14ac:dyDescent="0.25">
      <c r="C100" s="1" t="s">
        <v>36</v>
      </c>
      <c r="D100" s="251">
        <f>+D14</f>
        <v>0</v>
      </c>
      <c r="E100" s="251">
        <f>+E14</f>
        <v>34.044906169999997</v>
      </c>
      <c r="F100" s="251">
        <f>+F14</f>
        <v>33.263382</v>
      </c>
      <c r="G100" s="251">
        <f>+G14</f>
        <v>25.18337764</v>
      </c>
      <c r="H100" s="268">
        <f t="shared" si="16"/>
        <v>92.491665810000001</v>
      </c>
      <c r="J100" s="251">
        <f>+J14</f>
        <v>0</v>
      </c>
      <c r="K100" s="251">
        <f>+K14</f>
        <v>0</v>
      </c>
      <c r="L100" s="251">
        <f>+L14</f>
        <v>40.67179617</v>
      </c>
      <c r="M100" s="251">
        <f>+M14</f>
        <v>46.966492000000002</v>
      </c>
      <c r="N100" s="268">
        <f t="shared" si="17"/>
        <v>87.63828817000001</v>
      </c>
      <c r="P100" s="268">
        <f>+P14</f>
        <v>68.29202294000001</v>
      </c>
      <c r="Q100" s="268">
        <f>+Q14</f>
        <v>58.229976590000007</v>
      </c>
      <c r="R100" s="268">
        <f>+R14</f>
        <v>51.42445189</v>
      </c>
    </row>
    <row r="101" spans="3:18" x14ac:dyDescent="0.25">
      <c r="C101" s="1" t="s">
        <v>37</v>
      </c>
      <c r="D101" s="251">
        <f>+D30</f>
        <v>0</v>
      </c>
      <c r="E101" s="251">
        <f>+E30</f>
        <v>4.5614999999999997</v>
      </c>
      <c r="F101" s="251">
        <f>+F30</f>
        <v>1.8824999999999998</v>
      </c>
      <c r="G101" s="251">
        <f>+G30</f>
        <v>0.94257000000000013</v>
      </c>
      <c r="H101" s="268">
        <f t="shared" si="16"/>
        <v>7.386569999999999</v>
      </c>
      <c r="J101" s="251">
        <f>+J30</f>
        <v>0</v>
      </c>
      <c r="K101" s="251">
        <f>+K30</f>
        <v>4.5614999999999997</v>
      </c>
      <c r="L101" s="251">
        <f>+L30</f>
        <v>1.8824999999999998</v>
      </c>
      <c r="M101" s="251">
        <f>+M30</f>
        <v>0.94257000000000013</v>
      </c>
      <c r="N101" s="268">
        <f t="shared" si="17"/>
        <v>7.386569999999999</v>
      </c>
      <c r="P101" s="268">
        <f>+P30</f>
        <v>4.1308699999999998</v>
      </c>
      <c r="Q101" s="268">
        <f>+Q30</f>
        <v>0</v>
      </c>
      <c r="R101" s="268">
        <f>+R30</f>
        <v>0</v>
      </c>
    </row>
    <row r="102" spans="3:18" x14ac:dyDescent="0.25">
      <c r="C102" s="1" t="s">
        <v>38</v>
      </c>
      <c r="D102" s="251">
        <f>+D15</f>
        <v>0</v>
      </c>
      <c r="E102" s="251">
        <f>+E15</f>
        <v>0</v>
      </c>
      <c r="F102" s="251">
        <f>+F15</f>
        <v>0</v>
      </c>
      <c r="G102" s="251">
        <f>+G15</f>
        <v>1.29</v>
      </c>
      <c r="H102" s="268">
        <f t="shared" si="16"/>
        <v>1.29</v>
      </c>
      <c r="J102" s="251">
        <f>+J15</f>
        <v>0</v>
      </c>
      <c r="K102" s="251">
        <f>+K15</f>
        <v>0</v>
      </c>
      <c r="L102" s="251">
        <f>+L15</f>
        <v>0</v>
      </c>
      <c r="M102" s="251">
        <f>+M15</f>
        <v>1.29</v>
      </c>
      <c r="N102" s="268">
        <f t="shared" si="17"/>
        <v>1.29</v>
      </c>
      <c r="P102" s="268">
        <f>+P15</f>
        <v>0</v>
      </c>
      <c r="Q102" s="268">
        <f>+Q15</f>
        <v>0</v>
      </c>
      <c r="R102" s="268">
        <f>+R15</f>
        <v>0</v>
      </c>
    </row>
    <row r="103" spans="3:18" x14ac:dyDescent="0.25">
      <c r="C103" s="1" t="s">
        <v>39</v>
      </c>
      <c r="D103" s="251">
        <f>+D31</f>
        <v>0</v>
      </c>
      <c r="E103" s="251">
        <f>+E31</f>
        <v>3.85</v>
      </c>
      <c r="F103" s="251">
        <f>+F31</f>
        <v>1.6667920000000001</v>
      </c>
      <c r="G103" s="251">
        <f>+G31</f>
        <v>0</v>
      </c>
      <c r="H103" s="268">
        <f t="shared" si="16"/>
        <v>5.5167920000000006</v>
      </c>
      <c r="J103" s="251">
        <f>+J31</f>
        <v>0</v>
      </c>
      <c r="K103" s="251">
        <f>+K31</f>
        <v>3.85</v>
      </c>
      <c r="L103" s="251">
        <f>+L31</f>
        <v>1.6667920000000001</v>
      </c>
      <c r="M103" s="251">
        <f>+M31</f>
        <v>0</v>
      </c>
      <c r="N103" s="268">
        <f t="shared" si="17"/>
        <v>5.5167920000000006</v>
      </c>
      <c r="P103" s="268">
        <f>+P31</f>
        <v>5.0749610000000001</v>
      </c>
      <c r="Q103" s="268">
        <f>+Q31</f>
        <v>5.0749610000000001</v>
      </c>
      <c r="R103" s="268">
        <f>+R31</f>
        <v>1.0499999999999998</v>
      </c>
    </row>
    <row r="104" spans="3:18" x14ac:dyDescent="0.25">
      <c r="C104" s="1" t="s">
        <v>40</v>
      </c>
      <c r="D104" s="251">
        <f>+D39</f>
        <v>0</v>
      </c>
      <c r="E104" s="251">
        <f>+E39</f>
        <v>7.5703251299999996</v>
      </c>
      <c r="F104" s="251">
        <f>+F39</f>
        <v>6.2969130200000007</v>
      </c>
      <c r="G104" s="251">
        <f>+G39</f>
        <v>4.1511343299999997</v>
      </c>
      <c r="H104" s="268">
        <f t="shared" si="16"/>
        <v>18.01837248</v>
      </c>
      <c r="J104" s="251">
        <f>+J39</f>
        <v>0</v>
      </c>
      <c r="K104" s="251">
        <f>+K39</f>
        <v>7.5703251299999996</v>
      </c>
      <c r="L104" s="251">
        <f>+L39</f>
        <v>6.2969130200000007</v>
      </c>
      <c r="M104" s="251">
        <f>+M39</f>
        <v>0.25631378999999999</v>
      </c>
      <c r="N104" s="268">
        <f t="shared" si="17"/>
        <v>14.12355194</v>
      </c>
      <c r="P104" s="268">
        <f>+P39</f>
        <v>16.34635531</v>
      </c>
      <c r="Q104" s="268">
        <f>+Q39</f>
        <v>16.341415209999997</v>
      </c>
      <c r="R104" s="268">
        <f>+R39</f>
        <v>13.60468251</v>
      </c>
    </row>
    <row r="105" spans="3:18" x14ac:dyDescent="0.25">
      <c r="C105" s="1" t="s">
        <v>41</v>
      </c>
      <c r="D105" s="251">
        <f>+D32+D42+D66+D16</f>
        <v>0</v>
      </c>
      <c r="E105" s="251">
        <f>+E32+E42+E66+E16</f>
        <v>25.197391</v>
      </c>
      <c r="F105" s="251">
        <f>+F32+F42+F66+F16</f>
        <v>7.7177189999999998</v>
      </c>
      <c r="G105" s="251">
        <f>+G32+G42+G66+G16</f>
        <v>5.0267732600000006</v>
      </c>
      <c r="H105" s="268">
        <f t="shared" si="16"/>
        <v>37.941883259999997</v>
      </c>
      <c r="J105" s="251">
        <f>+J32+J42+J66+J16</f>
        <v>0</v>
      </c>
      <c r="K105" s="251">
        <f>+K32+K42+K66+K16</f>
        <v>25.197391</v>
      </c>
      <c r="L105" s="251">
        <f>+L32+L42+L66+L16</f>
        <v>6.8980189999999997</v>
      </c>
      <c r="M105" s="251">
        <f>+M32+M42+M66+M16</f>
        <v>4.8183345800000001</v>
      </c>
      <c r="N105" s="268">
        <f t="shared" si="17"/>
        <v>36.913744579999999</v>
      </c>
      <c r="P105" s="268">
        <f>+P32+P42+P66+P16</f>
        <v>23.80125911</v>
      </c>
      <c r="Q105" s="268">
        <f>+Q32+Q42+Q66+Q16</f>
        <v>22.307367110000001</v>
      </c>
      <c r="R105" s="268">
        <f>+R32+R42+R66+R16</f>
        <v>12.68990649</v>
      </c>
    </row>
    <row r="106" spans="3:18" x14ac:dyDescent="0.25">
      <c r="C106" s="1" t="s">
        <v>42</v>
      </c>
      <c r="D106" s="251">
        <f>+D33+D43</f>
        <v>6.2696070799999992</v>
      </c>
      <c r="E106" s="251">
        <f>+E33+E43</f>
        <v>8.0099807399999996</v>
      </c>
      <c r="F106" s="251">
        <f>+F33+F43</f>
        <v>8.9201281399999992</v>
      </c>
      <c r="G106" s="251">
        <f>+G33+G43</f>
        <v>3.5418470900000001</v>
      </c>
      <c r="H106" s="268">
        <f t="shared" si="16"/>
        <v>26.74156305</v>
      </c>
      <c r="J106" s="251">
        <f>+J33+J43</f>
        <v>6.2696070799999992</v>
      </c>
      <c r="K106" s="251">
        <f>+K33+K43</f>
        <v>8.0099807399999996</v>
      </c>
      <c r="L106" s="251">
        <f>+L33+L43</f>
        <v>8.9201281399999992</v>
      </c>
      <c r="M106" s="251">
        <f>+M33+M43</f>
        <v>3.5418470900000001</v>
      </c>
      <c r="N106" s="268">
        <f t="shared" si="17"/>
        <v>26.74156305</v>
      </c>
      <c r="P106" s="268">
        <f>+P33+P43</f>
        <v>13.13157307</v>
      </c>
      <c r="Q106" s="268">
        <f>+Q33+Q43</f>
        <v>9.1620112000000002</v>
      </c>
      <c r="R106" s="268">
        <f>+R33+R43</f>
        <v>7.0317726299999999</v>
      </c>
    </row>
    <row r="107" spans="3:18" x14ac:dyDescent="0.25">
      <c r="C107" s="1" t="s">
        <v>43</v>
      </c>
      <c r="D107" s="251">
        <f>+D44+D34</f>
        <v>0</v>
      </c>
      <c r="E107" s="251">
        <f>+E44+E34</f>
        <v>6.3509620000000009</v>
      </c>
      <c r="F107" s="251">
        <f>+F44+F34</f>
        <v>10.059023</v>
      </c>
      <c r="G107" s="251">
        <f>+G44+G34</f>
        <v>7.3392839999999993</v>
      </c>
      <c r="H107" s="268">
        <f t="shared" si="16"/>
        <v>23.749268999999998</v>
      </c>
      <c r="J107" s="251">
        <f>+J44+J34</f>
        <v>0</v>
      </c>
      <c r="K107" s="251">
        <f>+K44+K34</f>
        <v>6.3506230000000006</v>
      </c>
      <c r="L107" s="251">
        <f>+L44+L34</f>
        <v>10.059023</v>
      </c>
      <c r="M107" s="251">
        <f>+M44+M34</f>
        <v>7.3392839999999993</v>
      </c>
      <c r="N107" s="268">
        <f t="shared" si="17"/>
        <v>23.748930000000001</v>
      </c>
      <c r="P107" s="268">
        <f>+P44+P34</f>
        <v>19.606531629999999</v>
      </c>
      <c r="Q107" s="268">
        <f>+Q44+Q34</f>
        <v>18.14219001</v>
      </c>
      <c r="R107" s="268">
        <f>+R44+R34</f>
        <v>15.003</v>
      </c>
    </row>
    <row r="108" spans="3:18" x14ac:dyDescent="0.25">
      <c r="C108" s="1" t="s">
        <v>44</v>
      </c>
      <c r="D108" s="251">
        <f>+D17+D67+D25</f>
        <v>0</v>
      </c>
      <c r="E108" s="251">
        <f>+E17+E67+E25</f>
        <v>19.03047419</v>
      </c>
      <c r="F108" s="251">
        <f>+F17+F67+F25</f>
        <v>22.069160200000002</v>
      </c>
      <c r="G108" s="251">
        <f>+G17+G67+G25</f>
        <v>23.833585129999999</v>
      </c>
      <c r="H108" s="268">
        <f t="shared" si="16"/>
        <v>64.933219520000009</v>
      </c>
      <c r="J108" s="251">
        <f>+J17+J67+J25</f>
        <v>0</v>
      </c>
      <c r="K108" s="251">
        <f>+K17+K67+K25</f>
        <v>19.03047419</v>
      </c>
      <c r="L108" s="251">
        <f>+L17+L67+L25</f>
        <v>22.069160200000002</v>
      </c>
      <c r="M108" s="251">
        <f>+M17+M67+M25</f>
        <v>0.35601641000000001</v>
      </c>
      <c r="N108" s="268">
        <f t="shared" si="17"/>
        <v>41.455650800000008</v>
      </c>
      <c r="P108" s="268">
        <f>+P17+P67+P25</f>
        <v>26.53239241</v>
      </c>
      <c r="Q108" s="268">
        <f>+Q17+Q67+Q25</f>
        <v>18.83653911</v>
      </c>
      <c r="R108" s="268">
        <f>+R17+R67+R25</f>
        <v>15.53752003</v>
      </c>
    </row>
    <row r="109" spans="3:18" x14ac:dyDescent="0.25">
      <c r="C109" s="1" t="s">
        <v>45</v>
      </c>
      <c r="D109" s="251">
        <f>+D35+D68</f>
        <v>0</v>
      </c>
      <c r="E109" s="251">
        <f>+E35+E68</f>
        <v>21.986861090000001</v>
      </c>
      <c r="F109" s="251">
        <f>+F35+F68</f>
        <v>9.0333500000000004</v>
      </c>
      <c r="G109" s="251">
        <f>+G35+G68</f>
        <v>5.9715940000000005</v>
      </c>
      <c r="H109" s="268">
        <f t="shared" si="16"/>
        <v>36.991805090000007</v>
      </c>
      <c r="J109" s="251">
        <f>+J35+J68</f>
        <v>0</v>
      </c>
      <c r="K109" s="251">
        <f>+K35+K68</f>
        <v>21.986861090000001</v>
      </c>
      <c r="L109" s="251">
        <f>+L35+L68</f>
        <v>9.0333500000000004</v>
      </c>
      <c r="M109" s="251">
        <f>+M35+M68</f>
        <v>5.9715940000000005</v>
      </c>
      <c r="N109" s="268">
        <f t="shared" si="17"/>
        <v>36.991805090000007</v>
      </c>
      <c r="P109" s="268">
        <f>+P35+P68</f>
        <v>28.898290079999999</v>
      </c>
      <c r="Q109" s="268">
        <f>+Q35+Q68</f>
        <v>24.917493190000002</v>
      </c>
      <c r="R109" s="421">
        <f>+R35+R68</f>
        <v>22.611463000000001</v>
      </c>
    </row>
    <row r="110" spans="3:18" x14ac:dyDescent="0.25">
      <c r="C110" s="1" t="s">
        <v>46</v>
      </c>
      <c r="D110" s="251">
        <f>+D71</f>
        <v>0</v>
      </c>
      <c r="E110" s="251">
        <f t="shared" ref="E110:G110" si="21">+E71</f>
        <v>0.73138018000000005</v>
      </c>
      <c r="F110" s="251">
        <f t="shared" si="21"/>
        <v>2.72009846</v>
      </c>
      <c r="G110" s="251">
        <f t="shared" si="21"/>
        <v>0.42093079</v>
      </c>
      <c r="H110" s="268">
        <f t="shared" si="16"/>
        <v>3.8724094299999998</v>
      </c>
      <c r="J110" s="251">
        <f>+J71</f>
        <v>0</v>
      </c>
      <c r="K110" s="251">
        <f t="shared" ref="K110:M110" si="22">+K71</f>
        <v>0.73138018000000005</v>
      </c>
      <c r="L110" s="251">
        <f t="shared" si="22"/>
        <v>2.72009846</v>
      </c>
      <c r="M110" s="251">
        <f t="shared" si="22"/>
        <v>0.42093079</v>
      </c>
      <c r="N110" s="268">
        <f t="shared" si="17"/>
        <v>3.8724094299999998</v>
      </c>
      <c r="P110" s="268">
        <f>+P71</f>
        <v>3.5481279300000002</v>
      </c>
      <c r="Q110" s="268">
        <f t="shared" ref="Q110:R110" si="23">+Q71</f>
        <v>3.1178809300000005</v>
      </c>
      <c r="R110" s="268">
        <f t="shared" si="23"/>
        <v>1.6435166400000001</v>
      </c>
    </row>
    <row r="111" spans="3:18" x14ac:dyDescent="0.25">
      <c r="C111" s="1" t="s">
        <v>47</v>
      </c>
      <c r="D111" s="251">
        <f>+D72</f>
        <v>0</v>
      </c>
      <c r="E111" s="251">
        <f t="shared" ref="E111:G111" si="24">+E72</f>
        <v>0.25499275999999998</v>
      </c>
      <c r="F111" s="251">
        <f t="shared" si="24"/>
        <v>0</v>
      </c>
      <c r="G111" s="251">
        <f t="shared" si="24"/>
        <v>0</v>
      </c>
      <c r="H111" s="268">
        <f t="shared" si="16"/>
        <v>0.25499275999999998</v>
      </c>
      <c r="J111" s="251">
        <f>+J72</f>
        <v>0</v>
      </c>
      <c r="K111" s="251">
        <f t="shared" ref="K111:M111" si="25">+K72</f>
        <v>0.25499275999999998</v>
      </c>
      <c r="L111" s="251">
        <f t="shared" si="25"/>
        <v>0</v>
      </c>
      <c r="M111" s="251">
        <f t="shared" si="25"/>
        <v>0</v>
      </c>
      <c r="N111" s="268">
        <f t="shared" si="17"/>
        <v>0.25499275999999998</v>
      </c>
      <c r="P111" s="268">
        <f>+P72</f>
        <v>0.22597676</v>
      </c>
      <c r="Q111" s="268">
        <f t="shared" ref="Q111:R111" si="26">+Q72</f>
        <v>0.22597676</v>
      </c>
      <c r="R111" s="268">
        <f t="shared" si="26"/>
        <v>0.18</v>
      </c>
    </row>
    <row r="112" spans="3:18" x14ac:dyDescent="0.25">
      <c r="C112" s="1" t="s">
        <v>48</v>
      </c>
      <c r="D112" s="251">
        <f>+D73</f>
        <v>0</v>
      </c>
      <c r="E112" s="251">
        <f t="shared" ref="E112:G112" si="27">+E73</f>
        <v>1.54733451</v>
      </c>
      <c r="F112" s="251">
        <f t="shared" si="27"/>
        <v>1.5209149300000002</v>
      </c>
      <c r="G112" s="251">
        <f t="shared" si="27"/>
        <v>0.53003376999999996</v>
      </c>
      <c r="H112" s="268">
        <f t="shared" si="16"/>
        <v>3.59828321</v>
      </c>
      <c r="J112" s="251">
        <f>+J73</f>
        <v>0</v>
      </c>
      <c r="K112" s="251">
        <f t="shared" ref="K112:M112" si="28">+K73</f>
        <v>1.54733451</v>
      </c>
      <c r="L112" s="251">
        <f t="shared" si="28"/>
        <v>1.5209149300000002</v>
      </c>
      <c r="M112" s="251">
        <f t="shared" si="28"/>
        <v>0.14053658999999999</v>
      </c>
      <c r="N112" s="268">
        <f t="shared" si="17"/>
        <v>3.2087860300000002</v>
      </c>
      <c r="P112" s="268">
        <f>+P73</f>
        <v>0.82437782000000004</v>
      </c>
      <c r="Q112" s="268">
        <f t="shared" ref="Q112:R112" si="29">+Q73</f>
        <v>0.69799999999999995</v>
      </c>
      <c r="R112" s="268">
        <f t="shared" si="29"/>
        <v>0.69799999999999995</v>
      </c>
    </row>
    <row r="113" spans="2:18" x14ac:dyDescent="0.25">
      <c r="C113" s="1" t="s">
        <v>49</v>
      </c>
      <c r="D113" s="251">
        <v>0</v>
      </c>
      <c r="E113" s="251">
        <v>0</v>
      </c>
      <c r="F113" s="251">
        <v>0</v>
      </c>
      <c r="G113" s="251">
        <v>0</v>
      </c>
      <c r="H113" s="268">
        <f t="shared" si="16"/>
        <v>0</v>
      </c>
      <c r="J113" s="251">
        <v>0</v>
      </c>
      <c r="K113" s="251">
        <v>0</v>
      </c>
      <c r="L113" s="251">
        <v>0</v>
      </c>
      <c r="M113" s="251">
        <v>0</v>
      </c>
      <c r="N113" s="268">
        <f t="shared" si="17"/>
        <v>0</v>
      </c>
      <c r="P113" s="268">
        <v>0</v>
      </c>
      <c r="Q113" s="268">
        <v>0</v>
      </c>
      <c r="R113" s="268">
        <v>0</v>
      </c>
    </row>
    <row r="114" spans="2:18" x14ac:dyDescent="0.25">
      <c r="C114" s="1" t="s">
        <v>50</v>
      </c>
      <c r="D114" s="251">
        <v>0</v>
      </c>
      <c r="E114" s="251">
        <v>0</v>
      </c>
      <c r="F114" s="251">
        <v>0</v>
      </c>
      <c r="G114" s="251">
        <v>0</v>
      </c>
      <c r="H114" s="268">
        <f t="shared" si="16"/>
        <v>0</v>
      </c>
      <c r="J114" s="251">
        <v>0</v>
      </c>
      <c r="K114" s="251">
        <v>0</v>
      </c>
      <c r="L114" s="251">
        <v>0</v>
      </c>
      <c r="M114" s="251">
        <v>0</v>
      </c>
      <c r="N114" s="268">
        <f t="shared" si="17"/>
        <v>0</v>
      </c>
      <c r="P114" s="268">
        <v>0</v>
      </c>
      <c r="Q114" s="268">
        <v>0</v>
      </c>
      <c r="R114" s="268">
        <v>0</v>
      </c>
    </row>
    <row r="115" spans="2:18" x14ac:dyDescent="0.25">
      <c r="C115" s="1" t="s">
        <v>51</v>
      </c>
      <c r="D115" s="251">
        <v>0</v>
      </c>
      <c r="E115" s="251">
        <v>0</v>
      </c>
      <c r="F115" s="251">
        <v>0</v>
      </c>
      <c r="G115" s="251">
        <v>0</v>
      </c>
      <c r="H115" s="268">
        <f t="shared" si="16"/>
        <v>0</v>
      </c>
      <c r="J115" s="251">
        <v>0</v>
      </c>
      <c r="K115" s="251">
        <v>0</v>
      </c>
      <c r="L115" s="251">
        <v>0</v>
      </c>
      <c r="M115" s="251">
        <v>0</v>
      </c>
      <c r="N115" s="268">
        <f t="shared" si="17"/>
        <v>0</v>
      </c>
      <c r="P115" s="268">
        <v>0</v>
      </c>
      <c r="Q115" s="268">
        <v>0</v>
      </c>
      <c r="R115" s="268">
        <v>0</v>
      </c>
    </row>
    <row r="116" spans="2:18" x14ac:dyDescent="0.25">
      <c r="C116" s="1" t="s">
        <v>52</v>
      </c>
      <c r="D116" s="251">
        <v>0</v>
      </c>
      <c r="E116" s="251">
        <v>0</v>
      </c>
      <c r="F116" s="251">
        <v>0</v>
      </c>
      <c r="G116" s="251">
        <v>0</v>
      </c>
      <c r="H116" s="268">
        <f t="shared" si="16"/>
        <v>0</v>
      </c>
      <c r="J116" s="251">
        <v>0</v>
      </c>
      <c r="K116" s="251">
        <v>0</v>
      </c>
      <c r="L116" s="251">
        <v>0</v>
      </c>
      <c r="M116" s="251">
        <v>0</v>
      </c>
      <c r="N116" s="268">
        <f t="shared" si="17"/>
        <v>0</v>
      </c>
      <c r="P116" s="268">
        <v>0</v>
      </c>
      <c r="Q116" s="268">
        <v>0</v>
      </c>
      <c r="R116" s="268">
        <v>0</v>
      </c>
    </row>
    <row r="117" spans="2:18" x14ac:dyDescent="0.25">
      <c r="C117" s="1" t="s">
        <v>481</v>
      </c>
      <c r="D117" s="251">
        <v>0</v>
      </c>
      <c r="E117" s="251">
        <v>0</v>
      </c>
      <c r="F117" s="251">
        <v>0</v>
      </c>
      <c r="G117" s="251">
        <f>+G55</f>
        <v>10.430393</v>
      </c>
      <c r="H117" s="268">
        <f t="shared" ref="H117" si="30">SUM(D117:G117)</f>
        <v>10.430393</v>
      </c>
      <c r="J117" s="251">
        <v>0</v>
      </c>
      <c r="K117" s="251">
        <v>0</v>
      </c>
      <c r="L117" s="251">
        <v>0</v>
      </c>
      <c r="M117" s="251">
        <f>+M55</f>
        <v>10.430393</v>
      </c>
      <c r="N117" s="268">
        <f t="shared" ref="N117" si="31">SUM(J117:M117)</f>
        <v>10.430393</v>
      </c>
      <c r="P117" s="268">
        <f t="shared" ref="P117:R117" si="32">+P55</f>
        <v>10.289638650000001</v>
      </c>
      <c r="Q117" s="268">
        <f t="shared" si="32"/>
        <v>0.46211904999999998</v>
      </c>
      <c r="R117" s="268">
        <f t="shared" si="32"/>
        <v>0</v>
      </c>
    </row>
    <row r="118" spans="2:18" ht="9.75" customHeight="1" thickBot="1" x14ac:dyDescent="0.3">
      <c r="H118" s="251"/>
    </row>
    <row r="119" spans="2:18" ht="19.5" thickBot="1" x14ac:dyDescent="0.3">
      <c r="C119" s="265" t="s">
        <v>26</v>
      </c>
      <c r="D119" s="266">
        <f>SUM(D87:D118)</f>
        <v>16.043428079999998</v>
      </c>
      <c r="E119" s="331">
        <f>SUM(E87:E118)</f>
        <v>330.26945742999987</v>
      </c>
      <c r="F119" s="331">
        <f>SUM(F87:F118)</f>
        <v>220.23510886999998</v>
      </c>
      <c r="G119" s="331">
        <f>SUM(G87:G118)</f>
        <v>159.71386020000003</v>
      </c>
      <c r="H119" s="267">
        <f>SUM(H87:H117)</f>
        <v>726.26185457999975</v>
      </c>
      <c r="I119" s="330"/>
      <c r="J119" s="331">
        <f>SUM(J87:J118)</f>
        <v>16.043428079999998</v>
      </c>
      <c r="K119" s="331">
        <f>SUM(K87:K118)</f>
        <v>293.45183625999988</v>
      </c>
      <c r="L119" s="331">
        <f>SUM(L87:L118)</f>
        <v>195.85738904000002</v>
      </c>
      <c r="M119" s="331">
        <f>SUM(M87:M118)</f>
        <v>155.85347679000003</v>
      </c>
      <c r="N119" s="267">
        <f>SUM(N87:N118)</f>
        <v>661.20613017000005</v>
      </c>
      <c r="P119" s="267">
        <f>SUM(P87:P118)</f>
        <v>504.44177415000001</v>
      </c>
      <c r="Q119" s="267">
        <f>SUM(Q87:Q118)</f>
        <v>407.39548252999992</v>
      </c>
      <c r="R119" s="267">
        <f>SUM(R87:R118)</f>
        <v>227.66215982029883</v>
      </c>
    </row>
    <row r="120" spans="2:18" x14ac:dyDescent="0.25"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</row>
    <row r="121" spans="2:18" x14ac:dyDescent="0.25">
      <c r="B121" s="114" t="s">
        <v>27</v>
      </c>
      <c r="H121" s="251"/>
      <c r="N121" s="251"/>
    </row>
    <row r="122" spans="2:18" x14ac:dyDescent="0.25">
      <c r="B122" s="114" t="s">
        <v>28</v>
      </c>
      <c r="L122" s="251"/>
    </row>
    <row r="123" spans="2:18" x14ac:dyDescent="0.25">
      <c r="B123" s="114" t="s">
        <v>302</v>
      </c>
    </row>
    <row r="124" spans="2:18" x14ac:dyDescent="0.25">
      <c r="B124" s="115" t="s">
        <v>279</v>
      </c>
    </row>
    <row r="125" spans="2:18" x14ac:dyDescent="0.25">
      <c r="B125" s="115"/>
    </row>
  </sheetData>
  <mergeCells count="10">
    <mergeCell ref="B3:R3"/>
    <mergeCell ref="B4:R4"/>
    <mergeCell ref="B6:R6"/>
    <mergeCell ref="D8:H8"/>
    <mergeCell ref="B82:R82"/>
    <mergeCell ref="D84:H84"/>
    <mergeCell ref="J84:N84"/>
    <mergeCell ref="P84:R84"/>
    <mergeCell ref="J8:N8"/>
    <mergeCell ref="P8:R8"/>
  </mergeCells>
  <pageMargins left="0.19685039370078741" right="0.11811023622047245" top="0.35433070866141736" bottom="0.35433070866141736" header="0.31496062992125984" footer="0.31496062992125984"/>
  <pageSetup paperSize="9" scale="62" fitToHeight="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4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28515625" style="2" customWidth="1"/>
    <col min="3" max="3" width="82.85546875" style="1" customWidth="1"/>
    <col min="4" max="11" width="9" style="1" customWidth="1"/>
    <col min="12" max="14" width="16.28515625" style="1" customWidth="1"/>
    <col min="15" max="15" width="75.85546875" style="1" customWidth="1"/>
    <col min="16" max="18" width="11.42578125" style="1"/>
    <col min="19" max="19" width="47.140625" style="1" customWidth="1"/>
    <col min="20" max="16384" width="11.42578125" style="1"/>
  </cols>
  <sheetData>
    <row r="1" spans="2:15" ht="75.75" customHeight="1" x14ac:dyDescent="0.25"/>
    <row r="2" spans="2:15" ht="17.25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2:15" ht="17.25" x14ac:dyDescent="0.25">
      <c r="B3" s="567" t="s">
        <v>418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2:15" ht="7.5" customHeight="1" thickBot="1" x14ac:dyDescent="0.3"/>
    <row r="5" spans="2:15" ht="27.75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4"/>
      <c r="L5" s="577" t="s">
        <v>278</v>
      </c>
      <c r="M5" s="578"/>
      <c r="N5" s="574"/>
      <c r="O5" s="584" t="s">
        <v>71</v>
      </c>
    </row>
    <row r="6" spans="2:15" ht="27" customHeight="1" thickTop="1" thickBot="1" x14ac:dyDescent="0.3">
      <c r="B6" s="570"/>
      <c r="C6" s="571"/>
      <c r="D6" s="581" t="s">
        <v>55</v>
      </c>
      <c r="E6" s="582"/>
      <c r="F6" s="582"/>
      <c r="G6" s="583"/>
      <c r="H6" s="581" t="s">
        <v>56</v>
      </c>
      <c r="I6" s="582"/>
      <c r="J6" s="582"/>
      <c r="K6" s="583"/>
      <c r="L6" s="579"/>
      <c r="M6" s="580"/>
      <c r="N6" s="576"/>
      <c r="O6" s="585"/>
    </row>
    <row r="7" spans="2:15" ht="39.75" customHeight="1" thickBot="1" x14ac:dyDescent="0.3">
      <c r="B7" s="572"/>
      <c r="C7" s="573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586"/>
    </row>
    <row r="8" spans="2:15" ht="20.25" customHeight="1" thickBot="1" x14ac:dyDescent="0.3">
      <c r="B8" s="81" t="s">
        <v>77</v>
      </c>
      <c r="C8" s="82" t="s">
        <v>78</v>
      </c>
      <c r="D8" s="96">
        <f t="shared" ref="D8:K8" si="0">+D12+D9</f>
        <v>27.38332518</v>
      </c>
      <c r="E8" s="39">
        <f t="shared" si="0"/>
        <v>22.829407</v>
      </c>
      <c r="F8" s="42">
        <f t="shared" si="0"/>
        <v>4.5539181800000001</v>
      </c>
      <c r="G8" s="97">
        <f t="shared" si="0"/>
        <v>0</v>
      </c>
      <c r="H8" s="96">
        <f t="shared" si="0"/>
        <v>27.38332518</v>
      </c>
      <c r="I8" s="39">
        <f t="shared" si="0"/>
        <v>22.829407</v>
      </c>
      <c r="J8" s="42">
        <f t="shared" si="0"/>
        <v>4.5539181800000001</v>
      </c>
      <c r="K8" s="97">
        <f t="shared" si="0"/>
        <v>0</v>
      </c>
      <c r="L8" s="96">
        <f>+L12+L9</f>
        <v>18.720621900000005</v>
      </c>
      <c r="M8" s="80">
        <f>+M12+M9</f>
        <v>10.15348157</v>
      </c>
      <c r="N8" s="107">
        <f>+N12+N9</f>
        <v>3.91549127</v>
      </c>
      <c r="O8" s="123"/>
    </row>
    <row r="9" spans="2:15" ht="20.25" customHeight="1" x14ac:dyDescent="0.25">
      <c r="B9" s="130" t="s">
        <v>85</v>
      </c>
      <c r="C9" s="228" t="s">
        <v>86</v>
      </c>
      <c r="D9" s="173">
        <f t="shared" ref="D9:N9" si="1">+D10+D11</f>
        <v>27.38332518</v>
      </c>
      <c r="E9" s="46">
        <f t="shared" si="1"/>
        <v>22.829407</v>
      </c>
      <c r="F9" s="47">
        <f t="shared" si="1"/>
        <v>4.5539181800000001</v>
      </c>
      <c r="G9" s="139">
        <f t="shared" si="1"/>
        <v>0</v>
      </c>
      <c r="H9" s="173">
        <f t="shared" si="1"/>
        <v>27.38332518</v>
      </c>
      <c r="I9" s="46">
        <f t="shared" si="1"/>
        <v>22.829407</v>
      </c>
      <c r="J9" s="47">
        <f t="shared" si="1"/>
        <v>4.5539181800000001</v>
      </c>
      <c r="K9" s="139">
        <f t="shared" si="1"/>
        <v>0</v>
      </c>
      <c r="L9" s="138">
        <f t="shared" si="1"/>
        <v>18.720621900000005</v>
      </c>
      <c r="M9" s="45">
        <f t="shared" si="1"/>
        <v>10.15348157</v>
      </c>
      <c r="N9" s="139">
        <f t="shared" si="1"/>
        <v>3.91549127</v>
      </c>
      <c r="O9" s="142" t="s">
        <v>185</v>
      </c>
    </row>
    <row r="10" spans="2:15" ht="20.25" customHeight="1" x14ac:dyDescent="0.25">
      <c r="B10" s="132" t="s">
        <v>352</v>
      </c>
      <c r="C10" s="133" t="s">
        <v>186</v>
      </c>
      <c r="D10" s="121">
        <f>SUM(E10:G10)</f>
        <v>19.323293</v>
      </c>
      <c r="E10" s="49">
        <v>19.323293</v>
      </c>
      <c r="F10" s="50">
        <v>0</v>
      </c>
      <c r="G10" s="122">
        <v>0</v>
      </c>
      <c r="H10" s="121">
        <f>SUM(I10:K10)</f>
        <v>19.323293</v>
      </c>
      <c r="I10" s="49">
        <v>19.323293</v>
      </c>
      <c r="J10" s="50">
        <v>0</v>
      </c>
      <c r="K10" s="122">
        <v>0</v>
      </c>
      <c r="L10" s="197">
        <v>11.245946200000002</v>
      </c>
      <c r="M10" s="198">
        <v>2.7788058700000007</v>
      </c>
      <c r="N10" s="199">
        <v>0.65246884999999999</v>
      </c>
      <c r="O10" s="127" t="s">
        <v>187</v>
      </c>
    </row>
    <row r="11" spans="2:15" ht="20.25" customHeight="1" thickBot="1" x14ac:dyDescent="0.3">
      <c r="B11" s="132" t="s">
        <v>353</v>
      </c>
      <c r="C11" s="133" t="s">
        <v>188</v>
      </c>
      <c r="D11" s="121">
        <f>SUM(E11:G11)</f>
        <v>8.0600321800000003</v>
      </c>
      <c r="E11" s="49">
        <v>3.5061140000000002</v>
      </c>
      <c r="F11" s="358">
        <v>4.5539181800000001</v>
      </c>
      <c r="G11" s="122">
        <v>0</v>
      </c>
      <c r="H11" s="121">
        <f>SUM(I11:K11)</f>
        <v>8.0600321800000003</v>
      </c>
      <c r="I11" s="49">
        <v>3.5061140000000002</v>
      </c>
      <c r="J11" s="358">
        <v>4.5539181800000001</v>
      </c>
      <c r="K11" s="122">
        <v>0</v>
      </c>
      <c r="L11" s="213">
        <v>7.4746757000000006</v>
      </c>
      <c r="M11" s="198">
        <v>7.3746756999999992</v>
      </c>
      <c r="N11" s="530">
        <v>3.26302242</v>
      </c>
      <c r="O11" s="127" t="s">
        <v>254</v>
      </c>
    </row>
    <row r="12" spans="2:15" ht="20.25" hidden="1" customHeight="1" x14ac:dyDescent="0.25">
      <c r="B12" s="130" t="s">
        <v>189</v>
      </c>
      <c r="C12" s="228" t="s">
        <v>190</v>
      </c>
      <c r="D12" s="173">
        <f t="shared" ref="D12:N12" si="2">+D13+D14</f>
        <v>0</v>
      </c>
      <c r="E12" s="46">
        <f t="shared" si="2"/>
        <v>0</v>
      </c>
      <c r="F12" s="47">
        <f t="shared" si="2"/>
        <v>0</v>
      </c>
      <c r="G12" s="139">
        <f t="shared" si="2"/>
        <v>0</v>
      </c>
      <c r="H12" s="173">
        <f t="shared" si="2"/>
        <v>0</v>
      </c>
      <c r="I12" s="46">
        <f t="shared" si="2"/>
        <v>0</v>
      </c>
      <c r="J12" s="47">
        <f t="shared" si="2"/>
        <v>0</v>
      </c>
      <c r="K12" s="139">
        <f t="shared" si="2"/>
        <v>0</v>
      </c>
      <c r="L12" s="138">
        <f t="shared" si="2"/>
        <v>0</v>
      </c>
      <c r="M12" s="45">
        <f t="shared" si="2"/>
        <v>0</v>
      </c>
      <c r="N12" s="139">
        <f t="shared" si="2"/>
        <v>0</v>
      </c>
      <c r="O12" s="142" t="s">
        <v>191</v>
      </c>
    </row>
    <row r="13" spans="2:15" ht="20.25" hidden="1" customHeight="1" x14ac:dyDescent="0.25">
      <c r="B13" s="132" t="s">
        <v>354</v>
      </c>
      <c r="C13" s="86" t="s">
        <v>192</v>
      </c>
      <c r="D13" s="121">
        <f>SUM(E13:G13)</f>
        <v>0</v>
      </c>
      <c r="E13" s="49">
        <v>0</v>
      </c>
      <c r="F13" s="50">
        <v>0</v>
      </c>
      <c r="G13" s="122">
        <v>0</v>
      </c>
      <c r="H13" s="121">
        <f>SUM(I13:K13)</f>
        <v>0</v>
      </c>
      <c r="I13" s="49">
        <v>0</v>
      </c>
      <c r="J13" s="50">
        <v>0</v>
      </c>
      <c r="K13" s="122">
        <v>0</v>
      </c>
      <c r="L13" s="124">
        <v>0</v>
      </c>
      <c r="M13" s="125">
        <v>0</v>
      </c>
      <c r="N13" s="126">
        <v>0</v>
      </c>
      <c r="O13" s="127" t="s">
        <v>193</v>
      </c>
    </row>
    <row r="14" spans="2:15" ht="20.25" hidden="1" customHeight="1" thickBot="1" x14ac:dyDescent="0.3">
      <c r="B14" s="132" t="s">
        <v>355</v>
      </c>
      <c r="C14" s="86" t="s">
        <v>194</v>
      </c>
      <c r="D14" s="121">
        <f>SUM(E14:G14)</f>
        <v>0</v>
      </c>
      <c r="E14" s="49">
        <v>0</v>
      </c>
      <c r="F14" s="50">
        <v>0</v>
      </c>
      <c r="G14" s="122">
        <v>0</v>
      </c>
      <c r="H14" s="121">
        <f>SUM(I14:K14)</f>
        <v>0</v>
      </c>
      <c r="I14" s="49">
        <v>0</v>
      </c>
      <c r="J14" s="50">
        <v>0</v>
      </c>
      <c r="K14" s="122">
        <v>0</v>
      </c>
      <c r="L14" s="124">
        <v>0</v>
      </c>
      <c r="M14" s="125">
        <v>0</v>
      </c>
      <c r="N14" s="126">
        <v>0</v>
      </c>
      <c r="O14" s="127" t="s">
        <v>195</v>
      </c>
    </row>
    <row r="15" spans="2:15" ht="20.25" customHeight="1" thickBot="1" x14ac:dyDescent="0.3">
      <c r="B15" s="81" t="s">
        <v>58</v>
      </c>
      <c r="C15" s="82" t="s">
        <v>196</v>
      </c>
      <c r="D15" s="96">
        <f t="shared" ref="D15:N15" si="3">+D16+D22</f>
        <v>22.127240999999998</v>
      </c>
      <c r="E15" s="39">
        <f t="shared" si="3"/>
        <v>16.914643999999999</v>
      </c>
      <c r="F15" s="42">
        <f t="shared" si="3"/>
        <v>5.2125969999999997</v>
      </c>
      <c r="G15" s="97">
        <f t="shared" si="3"/>
        <v>0</v>
      </c>
      <c r="H15" s="96">
        <f t="shared" si="3"/>
        <v>22.127240999999998</v>
      </c>
      <c r="I15" s="39">
        <f t="shared" si="3"/>
        <v>16.914643999999999</v>
      </c>
      <c r="J15" s="42">
        <f t="shared" si="3"/>
        <v>5.2125969999999997</v>
      </c>
      <c r="K15" s="97">
        <f t="shared" si="3"/>
        <v>0</v>
      </c>
      <c r="L15" s="96">
        <f t="shared" si="3"/>
        <v>14.229193739999999</v>
      </c>
      <c r="M15" s="80">
        <f t="shared" si="3"/>
        <v>12.484932740000001</v>
      </c>
      <c r="N15" s="107">
        <f t="shared" si="3"/>
        <v>4.8226891300000005</v>
      </c>
      <c r="O15" s="110"/>
    </row>
    <row r="16" spans="2:15" ht="20.25" customHeight="1" x14ac:dyDescent="0.25">
      <c r="B16" s="83" t="s">
        <v>197</v>
      </c>
      <c r="C16" s="229" t="s">
        <v>198</v>
      </c>
      <c r="D16" s="94">
        <f t="shared" ref="D16:N16" si="4">SUM(D17:D21)</f>
        <v>17.416725999999997</v>
      </c>
      <c r="E16" s="40">
        <f t="shared" si="4"/>
        <v>15.894803999999999</v>
      </c>
      <c r="F16" s="43">
        <f t="shared" si="4"/>
        <v>1.521922</v>
      </c>
      <c r="G16" s="95">
        <f t="shared" si="4"/>
        <v>0</v>
      </c>
      <c r="H16" s="94">
        <f t="shared" si="4"/>
        <v>17.416725999999997</v>
      </c>
      <c r="I16" s="40">
        <f t="shared" si="4"/>
        <v>15.894803999999999</v>
      </c>
      <c r="J16" s="43">
        <f t="shared" si="4"/>
        <v>1.521922</v>
      </c>
      <c r="K16" s="95">
        <f t="shared" si="4"/>
        <v>0</v>
      </c>
      <c r="L16" s="118">
        <f t="shared" si="4"/>
        <v>10.61845774</v>
      </c>
      <c r="M16" s="35">
        <f t="shared" si="4"/>
        <v>10.123196740000001</v>
      </c>
      <c r="N16" s="95">
        <f t="shared" si="4"/>
        <v>2.46095313</v>
      </c>
      <c r="O16" s="111" t="s">
        <v>449</v>
      </c>
    </row>
    <row r="17" spans="2:16" ht="20.25" customHeight="1" x14ac:dyDescent="0.25">
      <c r="B17" s="379" t="s">
        <v>358</v>
      </c>
      <c r="C17" s="120" t="s">
        <v>384</v>
      </c>
      <c r="D17" s="121">
        <f>SUM(E17:G17)</f>
        <v>6.128552</v>
      </c>
      <c r="E17" s="49">
        <v>6.128552</v>
      </c>
      <c r="F17" s="305">
        <v>0</v>
      </c>
      <c r="G17" s="122">
        <v>0</v>
      </c>
      <c r="H17" s="121">
        <f>SUM(I17:K17)</f>
        <v>6.128552</v>
      </c>
      <c r="I17" s="49">
        <v>6.128552</v>
      </c>
      <c r="J17" s="50">
        <v>0</v>
      </c>
      <c r="K17" s="122">
        <v>0</v>
      </c>
      <c r="L17" s="197">
        <v>4.3008327900000003</v>
      </c>
      <c r="M17" s="198">
        <v>4.3008327900000003</v>
      </c>
      <c r="N17" s="199">
        <v>0.53900000000000003</v>
      </c>
      <c r="O17" s="112" t="s">
        <v>83</v>
      </c>
      <c r="P17" s="29"/>
    </row>
    <row r="18" spans="2:16" ht="20.25" customHeight="1" x14ac:dyDescent="0.25">
      <c r="B18" s="590" t="s">
        <v>357</v>
      </c>
      <c r="C18" s="134" t="s">
        <v>199</v>
      </c>
      <c r="D18" s="121">
        <f>SUM(E18:G18)</f>
        <v>2.8786</v>
      </c>
      <c r="E18" s="49">
        <v>2.8786</v>
      </c>
      <c r="F18" s="50">
        <v>0</v>
      </c>
      <c r="G18" s="122">
        <v>0</v>
      </c>
      <c r="H18" s="121">
        <f>SUM(I18:K18)</f>
        <v>2.8786</v>
      </c>
      <c r="I18" s="49">
        <v>2.8786</v>
      </c>
      <c r="J18" s="50">
        <v>0</v>
      </c>
      <c r="K18" s="122">
        <v>0</v>
      </c>
      <c r="L18" s="197">
        <v>1.1314419599999999</v>
      </c>
      <c r="M18" s="198">
        <v>1.1314419599999999</v>
      </c>
      <c r="N18" s="199">
        <v>0.10295312999999999</v>
      </c>
      <c r="O18" s="112" t="s">
        <v>83</v>
      </c>
      <c r="P18" s="29"/>
    </row>
    <row r="19" spans="2:16" ht="20.25" customHeight="1" x14ac:dyDescent="0.25">
      <c r="B19" s="590"/>
      <c r="C19" s="134" t="s">
        <v>200</v>
      </c>
      <c r="D19" s="121">
        <f>SUM(E19:G19)</f>
        <v>2.0649999999999999</v>
      </c>
      <c r="E19" s="49">
        <v>2.0649999999999999</v>
      </c>
      <c r="F19" s="50">
        <v>0</v>
      </c>
      <c r="G19" s="122">
        <v>0</v>
      </c>
      <c r="H19" s="121">
        <f>SUM(I19:K19)</f>
        <v>2.0649999999999999</v>
      </c>
      <c r="I19" s="49">
        <v>2.0649999999999999</v>
      </c>
      <c r="J19" s="50">
        <v>0</v>
      </c>
      <c r="K19" s="122">
        <v>0</v>
      </c>
      <c r="L19" s="124">
        <v>0</v>
      </c>
      <c r="M19" s="125">
        <v>0</v>
      </c>
      <c r="N19" s="126">
        <v>0</v>
      </c>
      <c r="O19" s="112" t="s">
        <v>201</v>
      </c>
      <c r="P19" s="29"/>
    </row>
    <row r="20" spans="2:16" ht="20.25" customHeight="1" x14ac:dyDescent="0.25">
      <c r="B20" s="590"/>
      <c r="C20" s="134" t="s">
        <v>202</v>
      </c>
      <c r="D20" s="121">
        <f>SUM(E20:G20)</f>
        <v>4.8226519999999997</v>
      </c>
      <c r="E20" s="49">
        <v>4.8226519999999997</v>
      </c>
      <c r="F20" s="50">
        <v>0</v>
      </c>
      <c r="G20" s="122">
        <v>0</v>
      </c>
      <c r="H20" s="121">
        <f>SUM(I20:K20)</f>
        <v>4.8226519999999997</v>
      </c>
      <c r="I20" s="49">
        <v>4.8226519999999997</v>
      </c>
      <c r="J20" s="50">
        <v>0</v>
      </c>
      <c r="K20" s="122">
        <v>0</v>
      </c>
      <c r="L20" s="349">
        <v>3.6642610000000007</v>
      </c>
      <c r="M20" s="198">
        <v>3.169</v>
      </c>
      <c r="N20" s="199">
        <v>1.7989999999999999</v>
      </c>
      <c r="O20" s="127" t="s">
        <v>298</v>
      </c>
      <c r="P20" s="29"/>
    </row>
    <row r="21" spans="2:16" ht="20.25" customHeight="1" x14ac:dyDescent="0.25">
      <c r="B21" s="132" t="s">
        <v>386</v>
      </c>
      <c r="C21" s="134" t="s">
        <v>395</v>
      </c>
      <c r="D21" s="121">
        <f>SUM(E21:G21)</f>
        <v>1.521922</v>
      </c>
      <c r="E21" s="49">
        <v>0</v>
      </c>
      <c r="F21" s="351">
        <v>1.521922</v>
      </c>
      <c r="G21" s="122">
        <v>0</v>
      </c>
      <c r="H21" s="121">
        <f>SUM(I21:K21)</f>
        <v>1.521922</v>
      </c>
      <c r="I21" s="49">
        <v>0</v>
      </c>
      <c r="J21" s="345">
        <v>1.521922</v>
      </c>
      <c r="K21" s="122">
        <v>0</v>
      </c>
      <c r="L21" s="197">
        <v>1.5219219900000001</v>
      </c>
      <c r="M21" s="198">
        <v>1.5219219900000001</v>
      </c>
      <c r="N21" s="185">
        <v>0.02</v>
      </c>
      <c r="O21" s="127" t="s">
        <v>288</v>
      </c>
      <c r="P21" s="29"/>
    </row>
    <row r="22" spans="2:16" ht="20.25" customHeight="1" x14ac:dyDescent="0.25">
      <c r="B22" s="130" t="s">
        <v>203</v>
      </c>
      <c r="C22" s="228" t="s">
        <v>204</v>
      </c>
      <c r="D22" s="173">
        <f>+D23+D24</f>
        <v>4.710515</v>
      </c>
      <c r="E22" s="46">
        <f t="shared" ref="E22:N22" si="5">+E23+E24</f>
        <v>1.0198400000000001</v>
      </c>
      <c r="F22" s="47">
        <f t="shared" si="5"/>
        <v>3.6906749999999997</v>
      </c>
      <c r="G22" s="139">
        <f t="shared" si="5"/>
        <v>0</v>
      </c>
      <c r="H22" s="173">
        <f t="shared" si="5"/>
        <v>4.710515</v>
      </c>
      <c r="I22" s="46">
        <f t="shared" si="5"/>
        <v>1.0198400000000001</v>
      </c>
      <c r="J22" s="47">
        <f t="shared" si="5"/>
        <v>3.6906749999999997</v>
      </c>
      <c r="K22" s="139">
        <f t="shared" si="5"/>
        <v>0</v>
      </c>
      <c r="L22" s="138">
        <f t="shared" si="5"/>
        <v>3.6107360000000002</v>
      </c>
      <c r="M22" s="45">
        <f t="shared" si="5"/>
        <v>2.3617360000000001</v>
      </c>
      <c r="N22" s="139">
        <f t="shared" si="5"/>
        <v>2.3617360000000001</v>
      </c>
      <c r="O22" s="142" t="s">
        <v>185</v>
      </c>
      <c r="P22" s="29"/>
    </row>
    <row r="23" spans="2:16" ht="20.25" customHeight="1" x14ac:dyDescent="0.25">
      <c r="B23" s="132" t="s">
        <v>359</v>
      </c>
      <c r="C23" s="211" t="s">
        <v>205</v>
      </c>
      <c r="D23" s="121">
        <f>SUM(E23:G23)</f>
        <v>2.3617360000000001</v>
      </c>
      <c r="E23" s="49">
        <v>1.0198400000000001</v>
      </c>
      <c r="F23" s="50">
        <v>1.341896</v>
      </c>
      <c r="G23" s="122">
        <v>0</v>
      </c>
      <c r="H23" s="121">
        <f>SUM(I23:K23)</f>
        <v>2.3617360000000001</v>
      </c>
      <c r="I23" s="49">
        <v>1.0198400000000001</v>
      </c>
      <c r="J23" s="50">
        <v>1.341896</v>
      </c>
      <c r="K23" s="122">
        <v>0</v>
      </c>
      <c r="L23" s="197">
        <v>2.3617360000000001</v>
      </c>
      <c r="M23" s="198">
        <v>2.3617360000000001</v>
      </c>
      <c r="N23" s="199">
        <v>2.3617360000000001</v>
      </c>
      <c r="O23" s="127" t="s">
        <v>83</v>
      </c>
      <c r="P23" s="29"/>
    </row>
    <row r="24" spans="2:16" ht="20.25" customHeight="1" thickBot="1" x14ac:dyDescent="0.3">
      <c r="B24" s="132" t="s">
        <v>360</v>
      </c>
      <c r="C24" s="134" t="s">
        <v>287</v>
      </c>
      <c r="D24" s="121">
        <f>SUM(E24:G24)</f>
        <v>2.348779</v>
      </c>
      <c r="E24" s="49">
        <v>0</v>
      </c>
      <c r="F24" s="346">
        <v>2.348779</v>
      </c>
      <c r="G24" s="122">
        <v>0</v>
      </c>
      <c r="H24" s="121">
        <f>SUM(I24:K24)</f>
        <v>2.348779</v>
      </c>
      <c r="I24" s="49">
        <v>0</v>
      </c>
      <c r="J24" s="345">
        <v>2.348779</v>
      </c>
      <c r="K24" s="122">
        <v>0</v>
      </c>
      <c r="L24" s="197">
        <v>1.2490000000000001</v>
      </c>
      <c r="M24" s="125">
        <v>0</v>
      </c>
      <c r="N24" s="126">
        <v>0</v>
      </c>
      <c r="O24" s="127" t="s">
        <v>286</v>
      </c>
      <c r="P24" s="29"/>
    </row>
    <row r="25" spans="2:16" ht="20.25" customHeight="1" thickBot="1" x14ac:dyDescent="0.3">
      <c r="B25" s="88" t="s">
        <v>69</v>
      </c>
      <c r="C25" s="89"/>
      <c r="D25" s="100">
        <f>+D15+D8</f>
        <v>49.510566179999998</v>
      </c>
      <c r="E25" s="101">
        <f t="shared" ref="E25:N25" si="6">+E15+E8</f>
        <v>39.744050999999999</v>
      </c>
      <c r="F25" s="102">
        <f t="shared" si="6"/>
        <v>9.766515179999999</v>
      </c>
      <c r="G25" s="103">
        <f t="shared" si="6"/>
        <v>0</v>
      </c>
      <c r="H25" s="100">
        <f t="shared" si="6"/>
        <v>49.510566179999998</v>
      </c>
      <c r="I25" s="101">
        <f t="shared" si="6"/>
        <v>39.744050999999999</v>
      </c>
      <c r="J25" s="102">
        <f t="shared" si="6"/>
        <v>9.766515179999999</v>
      </c>
      <c r="K25" s="103">
        <f t="shared" si="6"/>
        <v>0</v>
      </c>
      <c r="L25" s="100">
        <f t="shared" si="6"/>
        <v>32.949815640000004</v>
      </c>
      <c r="M25" s="108">
        <f t="shared" si="6"/>
        <v>22.638414310000002</v>
      </c>
      <c r="N25" s="109">
        <f t="shared" si="6"/>
        <v>8.738180400000001</v>
      </c>
      <c r="O25" s="113"/>
    </row>
    <row r="26" spans="2:16" ht="9.75" customHeight="1" thickTop="1" x14ac:dyDescent="0.25">
      <c r="B26" s="68"/>
    </row>
    <row r="27" spans="2:16" x14ac:dyDescent="0.25">
      <c r="B27" s="114" t="s">
        <v>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6" x14ac:dyDescent="0.25">
      <c r="B28" s="114" t="s">
        <v>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6" x14ac:dyDescent="0.25">
      <c r="B29" s="114" t="s">
        <v>280</v>
      </c>
    </row>
    <row r="30" spans="2:16" x14ac:dyDescent="0.25">
      <c r="B30" s="115" t="s">
        <v>279</v>
      </c>
      <c r="I30" s="353"/>
    </row>
    <row r="31" spans="2:16" x14ac:dyDescent="0.25">
      <c r="B31" s="115" t="s">
        <v>70</v>
      </c>
    </row>
    <row r="32" spans="2:16" x14ac:dyDescent="0.25">
      <c r="C32" s="8"/>
      <c r="O32" s="9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0" spans="3:3" x14ac:dyDescent="0.25">
      <c r="C40" s="28"/>
    </row>
    <row r="41" spans="3:3" x14ac:dyDescent="0.25">
      <c r="C41" s="28"/>
    </row>
    <row r="42" spans="3:3" x14ac:dyDescent="0.25">
      <c r="C42" s="28"/>
    </row>
    <row r="43" spans="3:3" x14ac:dyDescent="0.25">
      <c r="C43" s="28"/>
    </row>
    <row r="45" spans="3:3" x14ac:dyDescent="0.25">
      <c r="C45" s="8"/>
    </row>
    <row r="47" spans="3:3" x14ac:dyDescent="0.25">
      <c r="C47" s="8"/>
    </row>
    <row r="49" spans="3:3" x14ac:dyDescent="0.25">
      <c r="C49" s="8"/>
    </row>
  </sheetData>
  <mergeCells count="9">
    <mergeCell ref="B18:B20"/>
    <mergeCell ref="B2:O2"/>
    <mergeCell ref="B3:O3"/>
    <mergeCell ref="B5:C7"/>
    <mergeCell ref="O5:O7"/>
    <mergeCell ref="D5:K5"/>
    <mergeCell ref="L5:N6"/>
    <mergeCell ref="D6:G6"/>
    <mergeCell ref="H6:K6"/>
  </mergeCells>
  <hyperlinks>
    <hyperlink ref="C16" r:id="rId1"/>
    <hyperlink ref="C12" r:id="rId2"/>
    <hyperlink ref="C14" r:id="rId3"/>
    <hyperlink ref="C13" r:id="rId4"/>
    <hyperlink ref="C9" r:id="rId5" display="Transformación y digitalización de la cadena logística del sistema agroalimentario y pesquero"/>
    <hyperlink ref="C10" r:id="rId6"/>
    <hyperlink ref="C23" r:id="rId7"/>
    <hyperlink ref="C11" r:id="rId8"/>
    <hyperlink ref="L11" r:id="rId9" display="https://sede.asturias.es/bopa/2022/05/24/2022-03765.pdf"/>
    <hyperlink ref="L20" r:id="rId10" display="https://sede.asturias.es/bopa/2022/09/30/2022-07200.pdf"/>
    <hyperlink ref="F24" r:id="rId11" display="https://www.boe.es/boe/dias/2022/10/26/pdfs/BOE-A-2022-17473.pdf"/>
    <hyperlink ref="F21" r:id="rId12" location="Fondos" display="https://www.lamoncloa.gob.es/consejodeministros/referencias/Paginas/2022/refc20220830cc.aspx - Fondos"/>
    <hyperlink ref="N11" r:id="rId13" display="https://sede.asturias.es/bopa/2024/01/11/2024-00097.pdf"/>
  </hyperlinks>
  <pageMargins left="0.7" right="0.7" top="0.75" bottom="0.75" header="0.3" footer="0.3"/>
  <pageSetup paperSize="9" scale="44" fitToHeight="0" orientation="landscape" verticalDpi="0" r:id="rId14"/>
  <drawing r:id="rId1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39"/>
  <sheetViews>
    <sheetView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28515625" style="2" customWidth="1"/>
    <col min="3" max="3" width="82.85546875" style="1" customWidth="1"/>
    <col min="4" max="11" width="9" style="1" customWidth="1"/>
    <col min="12" max="14" width="16.28515625" style="1" customWidth="1"/>
    <col min="15" max="15" width="75.85546875" style="1" customWidth="1"/>
    <col min="16" max="18" width="11.42578125" style="1"/>
    <col min="19" max="19" width="47.140625" style="1" customWidth="1"/>
    <col min="20" max="16384" width="11.42578125" style="1"/>
  </cols>
  <sheetData>
    <row r="1" spans="2:16" ht="75.75" customHeight="1" x14ac:dyDescent="0.25"/>
    <row r="2" spans="2:16" ht="17.25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2:16" ht="17.25" x14ac:dyDescent="0.25">
      <c r="B3" s="567" t="s">
        <v>419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2:16" ht="7.5" customHeight="1" thickBot="1" x14ac:dyDescent="0.3"/>
    <row r="5" spans="2:16" ht="27.75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4"/>
      <c r="L5" s="577" t="s">
        <v>278</v>
      </c>
      <c r="M5" s="578"/>
      <c r="N5" s="574"/>
      <c r="O5" s="584" t="s">
        <v>71</v>
      </c>
    </row>
    <row r="6" spans="2:16" ht="27" customHeight="1" thickTop="1" thickBot="1" x14ac:dyDescent="0.3">
      <c r="B6" s="570"/>
      <c r="C6" s="571"/>
      <c r="D6" s="581" t="s">
        <v>55</v>
      </c>
      <c r="E6" s="582"/>
      <c r="F6" s="582"/>
      <c r="G6" s="583"/>
      <c r="H6" s="581" t="s">
        <v>56</v>
      </c>
      <c r="I6" s="582"/>
      <c r="J6" s="582"/>
      <c r="K6" s="583"/>
      <c r="L6" s="579"/>
      <c r="M6" s="580"/>
      <c r="N6" s="576"/>
      <c r="O6" s="585"/>
    </row>
    <row r="7" spans="2:16" ht="39.75" customHeight="1" thickBot="1" x14ac:dyDescent="0.3">
      <c r="B7" s="572"/>
      <c r="C7" s="573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586"/>
    </row>
    <row r="8" spans="2:16" ht="20.25" hidden="1" customHeight="1" x14ac:dyDescent="0.25">
      <c r="B8" s="130" t="s">
        <v>189</v>
      </c>
      <c r="C8" s="228" t="s">
        <v>190</v>
      </c>
      <c r="D8" s="173">
        <f t="shared" ref="D8:N8" si="0">+D9+D10</f>
        <v>0</v>
      </c>
      <c r="E8" s="46">
        <f t="shared" si="0"/>
        <v>0</v>
      </c>
      <c r="F8" s="47">
        <f t="shared" si="0"/>
        <v>0</v>
      </c>
      <c r="G8" s="139">
        <f t="shared" si="0"/>
        <v>0</v>
      </c>
      <c r="H8" s="173">
        <f t="shared" si="0"/>
        <v>0</v>
      </c>
      <c r="I8" s="46">
        <f t="shared" si="0"/>
        <v>0</v>
      </c>
      <c r="J8" s="47">
        <f t="shared" si="0"/>
        <v>0</v>
      </c>
      <c r="K8" s="139">
        <f t="shared" si="0"/>
        <v>0</v>
      </c>
      <c r="L8" s="138">
        <f t="shared" si="0"/>
        <v>0</v>
      </c>
      <c r="M8" s="45">
        <f t="shared" si="0"/>
        <v>0</v>
      </c>
      <c r="N8" s="139">
        <f t="shared" si="0"/>
        <v>0</v>
      </c>
      <c r="O8" s="142" t="s">
        <v>191</v>
      </c>
    </row>
    <row r="9" spans="2:16" ht="20.25" hidden="1" customHeight="1" x14ac:dyDescent="0.25">
      <c r="B9" s="132" t="s">
        <v>354</v>
      </c>
      <c r="C9" s="86" t="s">
        <v>192</v>
      </c>
      <c r="D9" s="121">
        <f>SUM(E9:G9)</f>
        <v>0</v>
      </c>
      <c r="E9" s="49">
        <v>0</v>
      </c>
      <c r="F9" s="50">
        <v>0</v>
      </c>
      <c r="G9" s="122">
        <v>0</v>
      </c>
      <c r="H9" s="121">
        <f>SUM(I9:K9)</f>
        <v>0</v>
      </c>
      <c r="I9" s="49">
        <v>0</v>
      </c>
      <c r="J9" s="50">
        <v>0</v>
      </c>
      <c r="K9" s="122">
        <v>0</v>
      </c>
      <c r="L9" s="124">
        <v>0</v>
      </c>
      <c r="M9" s="125">
        <v>0</v>
      </c>
      <c r="N9" s="126">
        <v>0</v>
      </c>
      <c r="O9" s="127" t="s">
        <v>193</v>
      </c>
    </row>
    <row r="10" spans="2:16" ht="20.25" hidden="1" customHeight="1" thickBot="1" x14ac:dyDescent="0.3">
      <c r="B10" s="132" t="s">
        <v>355</v>
      </c>
      <c r="C10" s="86" t="s">
        <v>194</v>
      </c>
      <c r="D10" s="121">
        <f>SUM(E10:G10)</f>
        <v>0</v>
      </c>
      <c r="E10" s="49">
        <v>0</v>
      </c>
      <c r="F10" s="50">
        <v>0</v>
      </c>
      <c r="G10" s="122">
        <v>0</v>
      </c>
      <c r="H10" s="121">
        <f>SUM(I10:K10)</f>
        <v>0</v>
      </c>
      <c r="I10" s="49">
        <v>0</v>
      </c>
      <c r="J10" s="50">
        <v>0</v>
      </c>
      <c r="K10" s="122">
        <v>0</v>
      </c>
      <c r="L10" s="124">
        <v>0</v>
      </c>
      <c r="M10" s="125">
        <v>0</v>
      </c>
      <c r="N10" s="126">
        <v>0</v>
      </c>
      <c r="O10" s="127" t="s">
        <v>195</v>
      </c>
    </row>
    <row r="11" spans="2:16" ht="20.25" customHeight="1" thickBot="1" x14ac:dyDescent="0.3">
      <c r="B11" s="81" t="s">
        <v>58</v>
      </c>
      <c r="C11" s="82" t="s">
        <v>196</v>
      </c>
      <c r="D11" s="96">
        <f>+D12</f>
        <v>6.8738650000000003</v>
      </c>
      <c r="E11" s="39">
        <f>+E12</f>
        <v>5.1739549999999994</v>
      </c>
      <c r="F11" s="42">
        <f t="shared" ref="F11:N11" si="1">+F12</f>
        <v>1.69991</v>
      </c>
      <c r="G11" s="97">
        <f t="shared" si="1"/>
        <v>0</v>
      </c>
      <c r="H11" s="96">
        <f t="shared" si="1"/>
        <v>6.8738650000000003</v>
      </c>
      <c r="I11" s="39">
        <f t="shared" si="1"/>
        <v>5.1739549999999994</v>
      </c>
      <c r="J11" s="42">
        <f t="shared" si="1"/>
        <v>1.69991</v>
      </c>
      <c r="K11" s="97">
        <f t="shared" si="1"/>
        <v>0</v>
      </c>
      <c r="L11" s="96">
        <f t="shared" si="1"/>
        <v>1.1443329799999999</v>
      </c>
      <c r="M11" s="80">
        <f t="shared" si="1"/>
        <v>1.1443329799999999</v>
      </c>
      <c r="N11" s="107">
        <f t="shared" si="1"/>
        <v>8.5999999999999993E-2</v>
      </c>
      <c r="O11" s="110"/>
    </row>
    <row r="12" spans="2:16" ht="20.25" customHeight="1" x14ac:dyDescent="0.25">
      <c r="B12" s="83" t="s">
        <v>197</v>
      </c>
      <c r="C12" s="229" t="s">
        <v>198</v>
      </c>
      <c r="D12" s="94">
        <f t="shared" ref="D12:N12" si="2">SUM(D13:D14)</f>
        <v>6.8738650000000003</v>
      </c>
      <c r="E12" s="40">
        <f t="shared" si="2"/>
        <v>5.1739549999999994</v>
      </c>
      <c r="F12" s="43">
        <f t="shared" si="2"/>
        <v>1.69991</v>
      </c>
      <c r="G12" s="95">
        <f t="shared" si="2"/>
        <v>0</v>
      </c>
      <c r="H12" s="94">
        <f t="shared" si="2"/>
        <v>6.8738650000000003</v>
      </c>
      <c r="I12" s="40">
        <f t="shared" si="2"/>
        <v>5.1739549999999994</v>
      </c>
      <c r="J12" s="43">
        <f t="shared" si="2"/>
        <v>1.69991</v>
      </c>
      <c r="K12" s="95">
        <f t="shared" si="2"/>
        <v>0</v>
      </c>
      <c r="L12" s="118">
        <f t="shared" si="2"/>
        <v>1.1443329799999999</v>
      </c>
      <c r="M12" s="35">
        <f t="shared" si="2"/>
        <v>1.1443329799999999</v>
      </c>
      <c r="N12" s="95">
        <f t="shared" si="2"/>
        <v>8.5999999999999993E-2</v>
      </c>
      <c r="O12" s="111" t="s">
        <v>459</v>
      </c>
    </row>
    <row r="13" spans="2:16" ht="20.25" customHeight="1" x14ac:dyDescent="0.25">
      <c r="B13" s="379" t="s">
        <v>356</v>
      </c>
      <c r="C13" s="120" t="s">
        <v>462</v>
      </c>
      <c r="D13" s="121">
        <f>SUM(E13:G13)</f>
        <v>2.4658869999999999</v>
      </c>
      <c r="E13" s="49">
        <f>2.465887-F13</f>
        <v>0.76597699999999991</v>
      </c>
      <c r="F13" s="305">
        <v>1.69991</v>
      </c>
      <c r="G13" s="122">
        <v>0</v>
      </c>
      <c r="H13" s="121">
        <f>SUM(I13:K13)</f>
        <v>2.4658869999999999</v>
      </c>
      <c r="I13" s="49">
        <v>0.76597699999999991</v>
      </c>
      <c r="J13" s="50">
        <v>1.69991</v>
      </c>
      <c r="K13" s="122">
        <v>0</v>
      </c>
      <c r="L13" s="197">
        <v>1.1443329799999999</v>
      </c>
      <c r="M13" s="198">
        <v>1.1443329799999999</v>
      </c>
      <c r="N13" s="199">
        <v>8.5999999999999993E-2</v>
      </c>
      <c r="O13" s="127" t="s">
        <v>83</v>
      </c>
      <c r="P13" s="29"/>
    </row>
    <row r="14" spans="2:16" ht="20.25" customHeight="1" thickBot="1" x14ac:dyDescent="0.3">
      <c r="B14" s="379" t="s">
        <v>385</v>
      </c>
      <c r="C14" s="120" t="s">
        <v>463</v>
      </c>
      <c r="D14" s="121">
        <f>SUM(E14:G14)</f>
        <v>4.407978</v>
      </c>
      <c r="E14" s="49">
        <v>4.407978</v>
      </c>
      <c r="F14" s="305">
        <v>0</v>
      </c>
      <c r="G14" s="122">
        <v>0</v>
      </c>
      <c r="H14" s="121">
        <f>SUM(I14:K14)</f>
        <v>4.407978</v>
      </c>
      <c r="I14" s="49">
        <v>4.407978</v>
      </c>
      <c r="J14" s="50">
        <v>0</v>
      </c>
      <c r="K14" s="122">
        <v>0</v>
      </c>
      <c r="L14" s="124">
        <v>0</v>
      </c>
      <c r="M14" s="125">
        <v>0</v>
      </c>
      <c r="N14" s="126">
        <v>0</v>
      </c>
      <c r="O14" s="112" t="s">
        <v>83</v>
      </c>
      <c r="P14" s="29"/>
    </row>
    <row r="15" spans="2:16" ht="20.25" customHeight="1" thickBot="1" x14ac:dyDescent="0.3">
      <c r="B15" s="88" t="s">
        <v>69</v>
      </c>
      <c r="C15" s="89"/>
      <c r="D15" s="100">
        <f>+D11</f>
        <v>6.8738650000000003</v>
      </c>
      <c r="E15" s="101">
        <f t="shared" ref="E15:N15" si="3">+E11</f>
        <v>5.1739549999999994</v>
      </c>
      <c r="F15" s="102">
        <f t="shared" si="3"/>
        <v>1.69991</v>
      </c>
      <c r="G15" s="103">
        <f t="shared" si="3"/>
        <v>0</v>
      </c>
      <c r="H15" s="100">
        <f t="shared" si="3"/>
        <v>6.8738650000000003</v>
      </c>
      <c r="I15" s="101">
        <f t="shared" si="3"/>
        <v>5.1739549999999994</v>
      </c>
      <c r="J15" s="102">
        <f t="shared" si="3"/>
        <v>1.69991</v>
      </c>
      <c r="K15" s="103">
        <f t="shared" si="3"/>
        <v>0</v>
      </c>
      <c r="L15" s="100">
        <f t="shared" si="3"/>
        <v>1.1443329799999999</v>
      </c>
      <c r="M15" s="108">
        <f t="shared" si="3"/>
        <v>1.1443329799999999</v>
      </c>
      <c r="N15" s="109">
        <f t="shared" si="3"/>
        <v>8.5999999999999993E-2</v>
      </c>
      <c r="O15" s="113"/>
    </row>
    <row r="16" spans="2:16" ht="9.75" customHeight="1" thickTop="1" x14ac:dyDescent="0.25">
      <c r="B16" s="68"/>
    </row>
    <row r="17" spans="2:15" x14ac:dyDescent="0.25">
      <c r="B17" s="114" t="s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5" x14ac:dyDescent="0.25">
      <c r="B18" s="114" t="s">
        <v>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5" x14ac:dyDescent="0.25">
      <c r="B19" s="114" t="s">
        <v>280</v>
      </c>
    </row>
    <row r="20" spans="2:15" x14ac:dyDescent="0.25">
      <c r="B20" s="115" t="s">
        <v>279</v>
      </c>
      <c r="I20" s="353"/>
    </row>
    <row r="21" spans="2:15" x14ac:dyDescent="0.25">
      <c r="B21" s="115" t="s">
        <v>70</v>
      </c>
    </row>
    <row r="22" spans="2:15" x14ac:dyDescent="0.25">
      <c r="C22" s="8"/>
      <c r="O22" s="9"/>
    </row>
    <row r="23" spans="2:15" x14ac:dyDescent="0.25">
      <c r="C23" s="28"/>
    </row>
    <row r="24" spans="2:15" x14ac:dyDescent="0.25">
      <c r="C24" s="28"/>
    </row>
    <row r="25" spans="2:15" x14ac:dyDescent="0.25">
      <c r="C25" s="28"/>
    </row>
    <row r="26" spans="2:15" x14ac:dyDescent="0.25">
      <c r="C26" s="28"/>
    </row>
    <row r="27" spans="2:15" x14ac:dyDescent="0.25">
      <c r="C27" s="28"/>
    </row>
    <row r="28" spans="2:15" x14ac:dyDescent="0.25">
      <c r="C28" s="28"/>
    </row>
    <row r="29" spans="2:15" x14ac:dyDescent="0.25">
      <c r="C29" s="28"/>
    </row>
    <row r="30" spans="2:15" x14ac:dyDescent="0.25">
      <c r="C30" s="28"/>
    </row>
    <row r="31" spans="2:15" x14ac:dyDescent="0.25">
      <c r="C31" s="28"/>
    </row>
    <row r="32" spans="2:15" x14ac:dyDescent="0.25">
      <c r="C32" s="28"/>
    </row>
    <row r="33" spans="3:3" x14ac:dyDescent="0.25">
      <c r="C33" s="28"/>
    </row>
    <row r="35" spans="3:3" x14ac:dyDescent="0.25">
      <c r="C35" s="8"/>
    </row>
    <row r="37" spans="3:3" x14ac:dyDescent="0.25">
      <c r="C37" s="8"/>
    </row>
    <row r="39" spans="3:3" x14ac:dyDescent="0.25">
      <c r="C39" s="8"/>
    </row>
  </sheetData>
  <mergeCells count="8">
    <mergeCell ref="B2:O2"/>
    <mergeCell ref="B3:O3"/>
    <mergeCell ref="B5:C7"/>
    <mergeCell ref="D5:K5"/>
    <mergeCell ref="L5:N6"/>
    <mergeCell ref="O5:O7"/>
    <mergeCell ref="D6:G6"/>
    <mergeCell ref="H6:K6"/>
  </mergeCells>
  <hyperlinks>
    <hyperlink ref="C12" r:id="rId1"/>
    <hyperlink ref="C8" r:id="rId2"/>
    <hyperlink ref="C10" r:id="rId3"/>
    <hyperlink ref="C9" r:id="rId4"/>
    <hyperlink ref="F13" r:id="rId5" location=":~:text=El%20Consejo%20de%20Ministros%2C%20a,conservaci%C3%B3n%20de%20l" display="https://www.miteco.gob.es/es/prensa/ultimas-noticias/el-gobierno-autoriza-el-reparto-de-30-millones-de-euros-a-las-ccaa-para-la-protecci%C3%B3n-de-la-biodiversidad-marina/tcm:30-541496 - :~:text=El%20Consejo%20de%20Ministros%2C%20a,conservaci%C3%B3n%20de%20l"/>
  </hyperlinks>
  <pageMargins left="0.7" right="0.7" top="0.75" bottom="0.75" header="0.3" footer="0.3"/>
  <pageSetup paperSize="9" scale="44" fitToHeight="0" orientation="landscape" verticalDpi="0" r:id="rId6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2.28515625" style="2" customWidth="1"/>
    <col min="3" max="3" width="77.42578125" style="1" customWidth="1"/>
    <col min="4" max="13" width="9" style="1" customWidth="1"/>
    <col min="14" max="16" width="16.140625" style="1" customWidth="1"/>
    <col min="17" max="17" width="90.42578125" style="1" customWidth="1"/>
    <col min="18" max="20" width="11.42578125" style="1"/>
    <col min="21" max="21" width="47.140625" style="1" customWidth="1"/>
    <col min="22" max="16384" width="11.42578125" style="1"/>
  </cols>
  <sheetData>
    <row r="1" spans="2:18" ht="73.5" customHeight="1" x14ac:dyDescent="0.25"/>
    <row r="2" spans="2:18" ht="21" customHeight="1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2:18" ht="17.25" x14ac:dyDescent="0.25">
      <c r="B3" s="567" t="s">
        <v>161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2:18" ht="7.5" customHeight="1" thickBot="1" x14ac:dyDescent="0.3"/>
    <row r="5" spans="2:18" ht="24.75" customHeight="1" thickTop="1" thickBot="1" x14ac:dyDescent="0.3">
      <c r="B5" s="591" t="s">
        <v>53</v>
      </c>
      <c r="C5" s="592"/>
      <c r="D5" s="577" t="s">
        <v>54</v>
      </c>
      <c r="E5" s="578"/>
      <c r="F5" s="578"/>
      <c r="G5" s="578"/>
      <c r="H5" s="578"/>
      <c r="I5" s="578"/>
      <c r="J5" s="578"/>
      <c r="K5" s="578"/>
      <c r="L5" s="578"/>
      <c r="M5" s="574"/>
      <c r="N5" s="577" t="s">
        <v>278</v>
      </c>
      <c r="O5" s="578"/>
      <c r="P5" s="578"/>
      <c r="Q5" s="597" t="s">
        <v>71</v>
      </c>
    </row>
    <row r="6" spans="2:18" ht="22.5" customHeight="1" thickTop="1" thickBot="1" x14ac:dyDescent="0.3">
      <c r="B6" s="593"/>
      <c r="C6" s="594"/>
      <c r="D6" s="581" t="s">
        <v>55</v>
      </c>
      <c r="E6" s="582"/>
      <c r="F6" s="582"/>
      <c r="G6" s="582"/>
      <c r="H6" s="582"/>
      <c r="I6" s="581" t="s">
        <v>56</v>
      </c>
      <c r="J6" s="582"/>
      <c r="K6" s="582"/>
      <c r="L6" s="582"/>
      <c r="M6" s="583"/>
      <c r="N6" s="579"/>
      <c r="O6" s="580"/>
      <c r="P6" s="580"/>
      <c r="Q6" s="598"/>
    </row>
    <row r="7" spans="2:18" ht="34.5" customHeight="1" thickBot="1" x14ac:dyDescent="0.3">
      <c r="B7" s="595"/>
      <c r="C7" s="596"/>
      <c r="D7" s="90" t="s">
        <v>57</v>
      </c>
      <c r="E7" s="65">
        <v>2020</v>
      </c>
      <c r="F7" s="33">
        <v>2021</v>
      </c>
      <c r="G7" s="34">
        <v>2022</v>
      </c>
      <c r="H7" s="220">
        <v>2023</v>
      </c>
      <c r="I7" s="90" t="s">
        <v>57</v>
      </c>
      <c r="J7" s="65">
        <v>2020</v>
      </c>
      <c r="K7" s="33">
        <v>2021</v>
      </c>
      <c r="L7" s="34">
        <v>2022</v>
      </c>
      <c r="M7" s="91">
        <v>2023</v>
      </c>
      <c r="N7" s="78" t="s">
        <v>6</v>
      </c>
      <c r="O7" s="78" t="s">
        <v>7</v>
      </c>
      <c r="P7" s="338" t="s">
        <v>8</v>
      </c>
      <c r="Q7" s="599"/>
    </row>
    <row r="8" spans="2:18" ht="25.5" customHeight="1" thickBot="1" x14ac:dyDescent="0.3">
      <c r="B8" s="18" t="s">
        <v>290</v>
      </c>
      <c r="C8" s="19" t="s">
        <v>106</v>
      </c>
      <c r="D8" s="20">
        <f>+D9</f>
        <v>0.81969999999999998</v>
      </c>
      <c r="E8" s="39">
        <f t="shared" ref="E8:P8" si="0">+E9</f>
        <v>0</v>
      </c>
      <c r="F8" s="147">
        <f t="shared" si="0"/>
        <v>0</v>
      </c>
      <c r="G8" s="42">
        <f t="shared" si="0"/>
        <v>0.81969999999999998</v>
      </c>
      <c r="H8" s="221">
        <f t="shared" si="0"/>
        <v>0</v>
      </c>
      <c r="I8" s="96">
        <f t="shared" si="0"/>
        <v>0.81969999999999998</v>
      </c>
      <c r="J8" s="39">
        <f t="shared" si="0"/>
        <v>0</v>
      </c>
      <c r="K8" s="147">
        <f t="shared" si="0"/>
        <v>0</v>
      </c>
      <c r="L8" s="42">
        <f t="shared" si="0"/>
        <v>0</v>
      </c>
      <c r="M8" s="97">
        <f t="shared" si="0"/>
        <v>0.81969999999999998</v>
      </c>
      <c r="N8" s="80">
        <f t="shared" si="0"/>
        <v>0</v>
      </c>
      <c r="O8" s="80">
        <f t="shared" si="0"/>
        <v>0</v>
      </c>
      <c r="P8" s="339">
        <f t="shared" si="0"/>
        <v>0</v>
      </c>
      <c r="Q8" s="21"/>
      <c r="R8" s="29"/>
    </row>
    <row r="9" spans="2:18" ht="25.5" customHeight="1" x14ac:dyDescent="0.25">
      <c r="B9" s="71" t="s">
        <v>107</v>
      </c>
      <c r="C9" s="17" t="s">
        <v>292</v>
      </c>
      <c r="D9" s="22">
        <f>+D10</f>
        <v>0.81969999999999998</v>
      </c>
      <c r="E9" s="40">
        <f>+E10</f>
        <v>0</v>
      </c>
      <c r="F9" s="148">
        <f t="shared" ref="F9:P9" si="1">+F10</f>
        <v>0</v>
      </c>
      <c r="G9" s="43">
        <f t="shared" si="1"/>
        <v>0.81969999999999998</v>
      </c>
      <c r="H9" s="219">
        <f t="shared" si="1"/>
        <v>0</v>
      </c>
      <c r="I9" s="94">
        <f t="shared" si="1"/>
        <v>0.81969999999999998</v>
      </c>
      <c r="J9" s="40">
        <f t="shared" si="1"/>
        <v>0</v>
      </c>
      <c r="K9" s="148">
        <f t="shared" si="1"/>
        <v>0</v>
      </c>
      <c r="L9" s="43">
        <f t="shared" si="1"/>
        <v>0</v>
      </c>
      <c r="M9" s="95">
        <f t="shared" si="1"/>
        <v>0.81969999999999998</v>
      </c>
      <c r="N9" s="35">
        <f t="shared" si="1"/>
        <v>0</v>
      </c>
      <c r="O9" s="35">
        <f t="shared" si="1"/>
        <v>0</v>
      </c>
      <c r="P9" s="219">
        <f t="shared" si="1"/>
        <v>0</v>
      </c>
      <c r="Q9" s="25" t="s">
        <v>465</v>
      </c>
      <c r="R9" s="29"/>
    </row>
    <row r="10" spans="2:18" ht="25.5" customHeight="1" thickBot="1" x14ac:dyDescent="0.3">
      <c r="B10" s="375" t="s">
        <v>349</v>
      </c>
      <c r="C10" s="68" t="s">
        <v>291</v>
      </c>
      <c r="D10" s="48">
        <f>SUM(F10:H10)</f>
        <v>0.81969999999999998</v>
      </c>
      <c r="E10" s="49">
        <v>0</v>
      </c>
      <c r="F10" s="151">
        <v>0</v>
      </c>
      <c r="G10" s="305">
        <f>0.8197</f>
        <v>0.81969999999999998</v>
      </c>
      <c r="H10" s="222">
        <v>0</v>
      </c>
      <c r="I10" s="121">
        <f>SUM(K10:M10)</f>
        <v>0.81969999999999998</v>
      </c>
      <c r="J10" s="49">
        <v>0</v>
      </c>
      <c r="K10" s="151">
        <v>0</v>
      </c>
      <c r="L10" s="50">
        <v>0</v>
      </c>
      <c r="M10" s="122">
        <v>0.81969999999999998</v>
      </c>
      <c r="N10" s="125">
        <v>0</v>
      </c>
      <c r="O10" s="125">
        <v>0</v>
      </c>
      <c r="P10" s="340">
        <v>0</v>
      </c>
      <c r="Q10" s="226" t="s">
        <v>83</v>
      </c>
      <c r="R10" s="29"/>
    </row>
    <row r="11" spans="2:18" ht="25.5" customHeight="1" thickBot="1" x14ac:dyDescent="0.3">
      <c r="B11" s="18" t="s">
        <v>114</v>
      </c>
      <c r="C11" s="19" t="s">
        <v>168</v>
      </c>
      <c r="D11" s="20">
        <f t="shared" ref="D11:P11" si="2">+D12+D19</f>
        <v>69.100680879999999</v>
      </c>
      <c r="E11" s="39">
        <f t="shared" si="2"/>
        <v>0</v>
      </c>
      <c r="F11" s="147">
        <f t="shared" si="2"/>
        <v>24.493300309999995</v>
      </c>
      <c r="G11" s="42">
        <f t="shared" si="2"/>
        <v>21.129811850000003</v>
      </c>
      <c r="H11" s="221">
        <f t="shared" si="2"/>
        <v>23.477568720000001</v>
      </c>
      <c r="I11" s="96">
        <f t="shared" si="2"/>
        <v>45.623112159999998</v>
      </c>
      <c r="J11" s="39">
        <f t="shared" si="2"/>
        <v>0</v>
      </c>
      <c r="K11" s="147">
        <f t="shared" si="2"/>
        <v>24.493300309999995</v>
      </c>
      <c r="L11" s="42">
        <f t="shared" si="2"/>
        <v>21.129811850000003</v>
      </c>
      <c r="M11" s="97">
        <f t="shared" si="2"/>
        <v>0</v>
      </c>
      <c r="N11" s="80">
        <f t="shared" si="2"/>
        <v>29.20440559</v>
      </c>
      <c r="O11" s="80">
        <f t="shared" si="2"/>
        <v>23.291969909999999</v>
      </c>
      <c r="P11" s="339">
        <f t="shared" si="2"/>
        <v>19.749448560000001</v>
      </c>
      <c r="Q11" s="21"/>
    </row>
    <row r="12" spans="2:18" ht="33.75" customHeight="1" x14ac:dyDescent="0.25">
      <c r="B12" s="71" t="s">
        <v>169</v>
      </c>
      <c r="C12" s="17" t="s">
        <v>170</v>
      </c>
      <c r="D12" s="22">
        <f t="shared" ref="D12:P12" si="3">SUM(D13:D18)</f>
        <v>61.76478779</v>
      </c>
      <c r="E12" s="40">
        <f t="shared" si="3"/>
        <v>0</v>
      </c>
      <c r="F12" s="148">
        <f t="shared" si="3"/>
        <v>17.157407219999996</v>
      </c>
      <c r="G12" s="43">
        <f t="shared" si="3"/>
        <v>21.129811850000003</v>
      </c>
      <c r="H12" s="219">
        <f t="shared" si="3"/>
        <v>23.477568720000001</v>
      </c>
      <c r="I12" s="94">
        <f t="shared" si="3"/>
        <v>38.287219069999999</v>
      </c>
      <c r="J12" s="40">
        <f t="shared" si="3"/>
        <v>0</v>
      </c>
      <c r="K12" s="148">
        <f t="shared" si="3"/>
        <v>17.157407219999996</v>
      </c>
      <c r="L12" s="43">
        <f t="shared" si="3"/>
        <v>21.129811850000003</v>
      </c>
      <c r="M12" s="95">
        <f t="shared" si="3"/>
        <v>0</v>
      </c>
      <c r="N12" s="298">
        <f t="shared" si="3"/>
        <v>23.484903320000001</v>
      </c>
      <c r="O12" s="298">
        <f t="shared" si="3"/>
        <v>17.572467639999999</v>
      </c>
      <c r="P12" s="219">
        <f t="shared" si="3"/>
        <v>14.27344856</v>
      </c>
      <c r="Q12" s="25" t="s">
        <v>464</v>
      </c>
    </row>
    <row r="13" spans="2:18" ht="25.5" customHeight="1" x14ac:dyDescent="0.25">
      <c r="B13" s="375" t="s">
        <v>455</v>
      </c>
      <c r="C13" s="60" t="s">
        <v>171</v>
      </c>
      <c r="D13" s="48">
        <f t="shared" ref="D13:D18" si="4">SUM(F13:H13)</f>
        <v>37.756</v>
      </c>
      <c r="E13" s="49">
        <v>0</v>
      </c>
      <c r="F13" s="151">
        <v>8.7739999999999991</v>
      </c>
      <c r="G13" s="50">
        <v>12.13</v>
      </c>
      <c r="H13" s="222">
        <v>16.852</v>
      </c>
      <c r="I13" s="121">
        <f t="shared" ref="I13:I18" si="5">SUM(K13:M13)</f>
        <v>20.904</v>
      </c>
      <c r="J13" s="49">
        <v>0</v>
      </c>
      <c r="K13" s="151">
        <v>8.7739999999999991</v>
      </c>
      <c r="L13" s="50">
        <v>12.13</v>
      </c>
      <c r="M13" s="122">
        <v>0</v>
      </c>
      <c r="N13" s="225">
        <v>9.1103469399999994</v>
      </c>
      <c r="O13" s="225">
        <v>6.37</v>
      </c>
      <c r="P13" s="341">
        <v>5.99</v>
      </c>
      <c r="Q13" s="226" t="s">
        <v>172</v>
      </c>
    </row>
    <row r="14" spans="2:18" ht="25.5" customHeight="1" x14ac:dyDescent="0.25">
      <c r="B14" s="381" t="s">
        <v>393</v>
      </c>
      <c r="C14" s="60" t="s">
        <v>173</v>
      </c>
      <c r="D14" s="48">
        <f t="shared" si="4"/>
        <v>2.99</v>
      </c>
      <c r="E14" s="49">
        <v>0</v>
      </c>
      <c r="F14" s="151">
        <v>1.0900000000000001</v>
      </c>
      <c r="G14" s="50">
        <v>1.9</v>
      </c>
      <c r="H14" s="222">
        <v>0</v>
      </c>
      <c r="I14" s="121">
        <f t="shared" si="5"/>
        <v>2.99</v>
      </c>
      <c r="J14" s="49">
        <v>0</v>
      </c>
      <c r="K14" s="151">
        <v>1.0900000000000001</v>
      </c>
      <c r="L14" s="50">
        <v>1.9</v>
      </c>
      <c r="M14" s="122">
        <v>0</v>
      </c>
      <c r="N14" s="125">
        <v>0</v>
      </c>
      <c r="O14" s="125">
        <v>0</v>
      </c>
      <c r="P14" s="340">
        <v>0</v>
      </c>
      <c r="Q14" s="226" t="s">
        <v>172</v>
      </c>
    </row>
    <row r="15" spans="2:18" ht="25.5" customHeight="1" x14ac:dyDescent="0.25">
      <c r="B15" s="660" t="s">
        <v>350</v>
      </c>
      <c r="C15" s="38" t="s">
        <v>174</v>
      </c>
      <c r="D15" s="48">
        <f t="shared" si="4"/>
        <v>6.27</v>
      </c>
      <c r="E15" s="49">
        <v>0</v>
      </c>
      <c r="F15" s="151">
        <v>2.52</v>
      </c>
      <c r="G15" s="50">
        <v>1.6</v>
      </c>
      <c r="H15" s="222">
        <v>2.15</v>
      </c>
      <c r="I15" s="121">
        <f t="shared" si="5"/>
        <v>4.12</v>
      </c>
      <c r="J15" s="49">
        <v>0</v>
      </c>
      <c r="K15" s="151">
        <v>2.52</v>
      </c>
      <c r="L15" s="50">
        <v>1.6</v>
      </c>
      <c r="M15" s="122">
        <v>0</v>
      </c>
      <c r="N15" s="198">
        <v>5.4731779500000002</v>
      </c>
      <c r="O15" s="198">
        <v>5.4723551500000003</v>
      </c>
      <c r="P15" s="341">
        <v>3.238</v>
      </c>
      <c r="Q15" s="226" t="s">
        <v>175</v>
      </c>
    </row>
    <row r="16" spans="2:18" ht="25.5" customHeight="1" x14ac:dyDescent="0.25">
      <c r="B16" s="660"/>
      <c r="C16" s="38" t="s">
        <v>176</v>
      </c>
      <c r="D16" s="48">
        <f t="shared" si="4"/>
        <v>7.05</v>
      </c>
      <c r="E16" s="49">
        <v>0</v>
      </c>
      <c r="F16" s="151">
        <v>2.0499999999999998</v>
      </c>
      <c r="G16" s="50">
        <v>2.5</v>
      </c>
      <c r="H16" s="222">
        <v>2.5</v>
      </c>
      <c r="I16" s="121">
        <f t="shared" si="5"/>
        <v>4.55</v>
      </c>
      <c r="J16" s="49">
        <v>0</v>
      </c>
      <c r="K16" s="151">
        <v>2.0499999999999998</v>
      </c>
      <c r="L16" s="50">
        <v>2.5</v>
      </c>
      <c r="M16" s="122">
        <v>0</v>
      </c>
      <c r="N16" s="198">
        <v>3.9750000000000001</v>
      </c>
      <c r="O16" s="198">
        <v>3.8453090699999999</v>
      </c>
      <c r="P16" s="341">
        <v>3.8450000000000002</v>
      </c>
      <c r="Q16" s="226" t="s">
        <v>175</v>
      </c>
    </row>
    <row r="17" spans="2:17" ht="25.5" customHeight="1" x14ac:dyDescent="0.25">
      <c r="B17" s="660"/>
      <c r="C17" s="38" t="s">
        <v>177</v>
      </c>
      <c r="D17" s="48">
        <f t="shared" si="4"/>
        <v>6.2100000000000009</v>
      </c>
      <c r="E17" s="49">
        <v>0</v>
      </c>
      <c r="F17" s="151">
        <v>2.3450000000000002</v>
      </c>
      <c r="G17" s="50">
        <v>2.2650000000000001</v>
      </c>
      <c r="H17" s="222">
        <v>1.6</v>
      </c>
      <c r="I17" s="121">
        <f t="shared" si="5"/>
        <v>4.6100000000000003</v>
      </c>
      <c r="J17" s="49">
        <v>0</v>
      </c>
      <c r="K17" s="151">
        <v>2.3450000000000002</v>
      </c>
      <c r="L17" s="50">
        <v>2.2650000000000001</v>
      </c>
      <c r="M17" s="122">
        <v>0</v>
      </c>
      <c r="N17" s="198">
        <v>3.6030915399999999</v>
      </c>
      <c r="O17" s="198">
        <v>0.69880341999999995</v>
      </c>
      <c r="P17" s="531">
        <v>1.4448559999999999E-2</v>
      </c>
      <c r="Q17" s="226" t="s">
        <v>175</v>
      </c>
    </row>
    <row r="18" spans="2:17" ht="25.5" customHeight="1" x14ac:dyDescent="0.25">
      <c r="B18" s="375" t="s">
        <v>406</v>
      </c>
      <c r="C18" s="60" t="s">
        <v>178</v>
      </c>
      <c r="D18" s="48">
        <f t="shared" si="4"/>
        <v>1.4887877899999999</v>
      </c>
      <c r="E18" s="49">
        <v>0</v>
      </c>
      <c r="F18" s="151">
        <v>0.37840721999999999</v>
      </c>
      <c r="G18" s="50">
        <v>0.73481184999999993</v>
      </c>
      <c r="H18" s="222">
        <v>0.37556871999999997</v>
      </c>
      <c r="I18" s="121">
        <f t="shared" si="5"/>
        <v>1.11321907</v>
      </c>
      <c r="J18" s="49">
        <v>0</v>
      </c>
      <c r="K18" s="151">
        <v>0.37840721999999999</v>
      </c>
      <c r="L18" s="50">
        <v>0.73481184999999993</v>
      </c>
      <c r="M18" s="122">
        <v>0</v>
      </c>
      <c r="N18" s="198">
        <v>1.3232868900000001</v>
      </c>
      <c r="O18" s="198">
        <v>1.1859999999999999</v>
      </c>
      <c r="P18" s="341">
        <v>1.1859999999999999</v>
      </c>
      <c r="Q18" s="226" t="s">
        <v>175</v>
      </c>
    </row>
    <row r="19" spans="2:17" ht="25.5" customHeight="1" x14ac:dyDescent="0.25">
      <c r="B19" s="72" t="s">
        <v>116</v>
      </c>
      <c r="C19" s="31" t="s">
        <v>181</v>
      </c>
      <c r="D19" s="15">
        <f t="shared" ref="D19:M19" si="6">+D20</f>
        <v>7.3358930899999999</v>
      </c>
      <c r="E19" s="46">
        <f t="shared" si="6"/>
        <v>0</v>
      </c>
      <c r="F19" s="150">
        <f t="shared" si="6"/>
        <v>7.3358930899999999</v>
      </c>
      <c r="G19" s="47">
        <f t="shared" si="6"/>
        <v>0</v>
      </c>
      <c r="H19" s="224">
        <f t="shared" si="6"/>
        <v>0</v>
      </c>
      <c r="I19" s="173">
        <f t="shared" si="6"/>
        <v>7.3358930899999999</v>
      </c>
      <c r="J19" s="46">
        <f t="shared" si="6"/>
        <v>0</v>
      </c>
      <c r="K19" s="150">
        <f t="shared" si="6"/>
        <v>7.3358930899999999</v>
      </c>
      <c r="L19" s="47">
        <f t="shared" si="6"/>
        <v>0</v>
      </c>
      <c r="M19" s="139">
        <f t="shared" si="6"/>
        <v>0</v>
      </c>
      <c r="N19" s="45">
        <f>+N20</f>
        <v>5.7195022699999996</v>
      </c>
      <c r="O19" s="45">
        <f>+O20</f>
        <v>5.7195022699999996</v>
      </c>
      <c r="P19" s="224">
        <f>+P20</f>
        <v>5.476</v>
      </c>
      <c r="Q19" s="24" t="s">
        <v>182</v>
      </c>
    </row>
    <row r="20" spans="2:17" ht="25.5" customHeight="1" thickBot="1" x14ac:dyDescent="0.3">
      <c r="B20" s="375" t="s">
        <v>351</v>
      </c>
      <c r="C20" s="38" t="s">
        <v>183</v>
      </c>
      <c r="D20" s="48">
        <f>SUM(F20:H20)</f>
        <v>7.3358930899999999</v>
      </c>
      <c r="E20" s="49">
        <v>0</v>
      </c>
      <c r="F20" s="151">
        <v>7.3358930899999999</v>
      </c>
      <c r="G20" s="50">
        <v>0</v>
      </c>
      <c r="H20" s="222">
        <v>0</v>
      </c>
      <c r="I20" s="121">
        <f>SUM(K20:M20)</f>
        <v>7.3358930899999999</v>
      </c>
      <c r="J20" s="49">
        <v>0</v>
      </c>
      <c r="K20" s="151">
        <v>7.3358930899999999</v>
      </c>
      <c r="L20" s="50">
        <v>0</v>
      </c>
      <c r="M20" s="122">
        <v>0</v>
      </c>
      <c r="N20" s="198">
        <v>5.7195022699999996</v>
      </c>
      <c r="O20" s="198">
        <v>5.7195022699999996</v>
      </c>
      <c r="P20" s="341">
        <v>5.476</v>
      </c>
      <c r="Q20" s="226" t="s">
        <v>184</v>
      </c>
    </row>
    <row r="21" spans="2:17" ht="25.5" customHeight="1" thickBot="1" x14ac:dyDescent="0.3">
      <c r="B21" s="4" t="s">
        <v>69</v>
      </c>
      <c r="C21" s="5"/>
      <c r="D21" s="12">
        <f>+D8+D11</f>
        <v>69.920380879999996</v>
      </c>
      <c r="E21" s="41">
        <f t="shared" ref="E21:P21" si="7">+E8+E11</f>
        <v>0</v>
      </c>
      <c r="F21" s="218">
        <f t="shared" si="7"/>
        <v>24.493300309999995</v>
      </c>
      <c r="G21" s="44">
        <f t="shared" si="7"/>
        <v>21.949511850000004</v>
      </c>
      <c r="H21" s="223">
        <f t="shared" si="7"/>
        <v>23.477568720000001</v>
      </c>
      <c r="I21" s="100">
        <f t="shared" si="7"/>
        <v>46.442812159999995</v>
      </c>
      <c r="J21" s="101">
        <f t="shared" si="7"/>
        <v>0</v>
      </c>
      <c r="K21" s="154">
        <f t="shared" si="7"/>
        <v>24.493300309999995</v>
      </c>
      <c r="L21" s="102">
        <f t="shared" si="7"/>
        <v>21.129811850000003</v>
      </c>
      <c r="M21" s="103">
        <f t="shared" si="7"/>
        <v>0.81969999999999998</v>
      </c>
      <c r="N21" s="216">
        <f t="shared" si="7"/>
        <v>29.20440559</v>
      </c>
      <c r="O21" s="216">
        <f t="shared" si="7"/>
        <v>23.291969909999999</v>
      </c>
      <c r="P21" s="342">
        <f t="shared" si="7"/>
        <v>19.749448560000001</v>
      </c>
      <c r="Q21" s="26"/>
    </row>
    <row r="22" spans="2:17" ht="9" customHeight="1" x14ac:dyDescent="0.25">
      <c r="B22" s="68"/>
    </row>
    <row r="23" spans="2:17" x14ac:dyDescent="0.25">
      <c r="B23" s="114" t="s">
        <v>27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7" x14ac:dyDescent="0.25">
      <c r="B24" s="114" t="s">
        <v>28</v>
      </c>
      <c r="D24" s="27"/>
      <c r="E24" s="27"/>
      <c r="F24" s="27"/>
      <c r="G24" s="27"/>
      <c r="H24" s="70"/>
      <c r="I24" s="27"/>
      <c r="J24" s="27"/>
      <c r="K24" s="27"/>
      <c r="L24" s="27"/>
      <c r="M24" s="27"/>
      <c r="N24" s="27"/>
      <c r="O24" s="27"/>
      <c r="P24" s="27"/>
    </row>
    <row r="25" spans="2:17" x14ac:dyDescent="0.25">
      <c r="B25" s="114" t="s">
        <v>280</v>
      </c>
    </row>
    <row r="26" spans="2:17" x14ac:dyDescent="0.25">
      <c r="B26" s="115" t="s">
        <v>279</v>
      </c>
    </row>
    <row r="27" spans="2:17" x14ac:dyDescent="0.25">
      <c r="B27" s="115" t="s">
        <v>70</v>
      </c>
    </row>
    <row r="28" spans="2:17" x14ac:dyDescent="0.25">
      <c r="C28" s="8"/>
      <c r="Q28" s="9"/>
    </row>
    <row r="29" spans="2:17" x14ac:dyDescent="0.25">
      <c r="C29" s="28"/>
    </row>
    <row r="30" spans="2:17" x14ac:dyDescent="0.25">
      <c r="C30" s="28"/>
    </row>
    <row r="31" spans="2:17" x14ac:dyDescent="0.25">
      <c r="C31" s="28"/>
    </row>
    <row r="32" spans="2:17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1" spans="3:3" x14ac:dyDescent="0.25">
      <c r="C41" s="8"/>
    </row>
    <row r="43" spans="3:3" x14ac:dyDescent="0.25">
      <c r="C43" s="8"/>
    </row>
    <row r="45" spans="3:3" x14ac:dyDescent="0.25">
      <c r="C45" s="8"/>
    </row>
  </sheetData>
  <mergeCells count="9">
    <mergeCell ref="B15:B17"/>
    <mergeCell ref="B2:Q2"/>
    <mergeCell ref="B3:Q3"/>
    <mergeCell ref="B5:C7"/>
    <mergeCell ref="Q5:Q7"/>
    <mergeCell ref="D5:M5"/>
    <mergeCell ref="N5:P6"/>
    <mergeCell ref="D6:H6"/>
    <mergeCell ref="I6:M6"/>
  </mergeCells>
  <hyperlinks>
    <hyperlink ref="C20" r:id="rId1" display="* Proyectos piloto innovadores para el desarrollo de itinerarios de inclusión social y su evaluación"/>
    <hyperlink ref="C13" r:id="rId2" display="* Plan de apoyos y cuidados de larga duración: desinstitucionalización, equipamientos y tecnología"/>
    <hyperlink ref="C15" r:id="rId3" display="* Plan de Modernización de los Servicios Sociales: transf. tecnológica, innovación, formación y refuerzo de la atención a la infancia"/>
    <hyperlink ref="C18" r:id="rId4" display="* Plan España País Accesible-proyecto SUEVE (acesibilidad a servicios sociales comunitarios)"/>
    <hyperlink ref="C14" r:id="rId5" display="* Plan de apoyos y cuidados de larga duración: desinstitucionalización, equipamientos y tecnología"/>
    <hyperlink ref="C16" r:id="rId6" display="* Plan de Modernización de los Servicios Sociales: transf. tecnológica, innovación, formación y refuerzo de la atención a la infancia"/>
    <hyperlink ref="C17" r:id="rId7" display="* Plan de Modernización de los Servicios Sociales: transf. tecnológica, innovación, formación y refuerzo de la atención a la infancia"/>
    <hyperlink ref="G10" r:id="rId8" display="https://www.mdsocialesa2030.gob.es/derechos-sociales/infancia-y-adolescencia/PDF/Conferencia_Sectorial/CERTIFICADO_ACUERDO_13_12_2022_firmado.pdf"/>
    <hyperlink ref="N13" r:id="rId9" display="https://sede.asturias.es/bopa/2023/07/13/2023-06305.pdf"/>
    <hyperlink ref="O13" r:id="rId10" display="https://sede.asturias.es/bopa/2023/12/22/2023-11476.pdf"/>
  </hyperlinks>
  <pageMargins left="0.7" right="0.7" top="0.75" bottom="0.75" header="0.3" footer="0.3"/>
  <pageSetup paperSize="9" scale="39" fitToHeight="0" orientation="landscape" verticalDpi="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48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0.85546875" style="2" customWidth="1"/>
    <col min="3" max="3" width="70.7109375" style="1" customWidth="1"/>
    <col min="4" max="11" width="9" style="1" customWidth="1"/>
    <col min="12" max="14" width="16.85546875" style="1" customWidth="1"/>
    <col min="15" max="15" width="65.7109375" style="1" customWidth="1"/>
    <col min="16" max="18" width="11.42578125" style="1"/>
    <col min="19" max="19" width="47.140625" style="1" customWidth="1"/>
    <col min="20" max="16384" width="11.42578125" style="1"/>
  </cols>
  <sheetData>
    <row r="1" spans="2:16" ht="74.25" customHeight="1" x14ac:dyDescent="0.25"/>
    <row r="2" spans="2:16" ht="17.25" x14ac:dyDescent="0.25">
      <c r="B2" s="566" t="s">
        <v>501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2:16" ht="17.25" x14ac:dyDescent="0.25">
      <c r="B3" s="567" t="s">
        <v>500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2:16" ht="19.5" customHeight="1" thickBot="1" x14ac:dyDescent="0.3">
      <c r="M4" s="9"/>
    </row>
    <row r="5" spans="2:16" ht="21.75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8"/>
      <c r="L5" s="577" t="s">
        <v>278</v>
      </c>
      <c r="M5" s="578"/>
      <c r="N5" s="574"/>
      <c r="O5" s="574" t="s">
        <v>71</v>
      </c>
    </row>
    <row r="6" spans="2:16" ht="19.5" customHeight="1" thickTop="1" thickBot="1" x14ac:dyDescent="0.3">
      <c r="B6" s="570"/>
      <c r="C6" s="571"/>
      <c r="D6" s="581" t="s">
        <v>55</v>
      </c>
      <c r="E6" s="582"/>
      <c r="F6" s="582"/>
      <c r="G6" s="583"/>
      <c r="H6" s="582" t="s">
        <v>56</v>
      </c>
      <c r="I6" s="582"/>
      <c r="J6" s="582"/>
      <c r="K6" s="582"/>
      <c r="L6" s="579"/>
      <c r="M6" s="580"/>
      <c r="N6" s="576"/>
      <c r="O6" s="575"/>
    </row>
    <row r="7" spans="2:16" ht="29.25" customHeight="1" thickBot="1" x14ac:dyDescent="0.3">
      <c r="B7" s="572"/>
      <c r="C7" s="573"/>
      <c r="D7" s="90" t="s">
        <v>57</v>
      </c>
      <c r="E7" s="33">
        <v>2021</v>
      </c>
      <c r="F7" s="34">
        <v>2022</v>
      </c>
      <c r="G7" s="91">
        <v>2023</v>
      </c>
      <c r="H7" s="202" t="s">
        <v>57</v>
      </c>
      <c r="I7" s="33">
        <v>2021</v>
      </c>
      <c r="J7" s="34">
        <v>2022</v>
      </c>
      <c r="K7" s="220">
        <v>2023</v>
      </c>
      <c r="L7" s="104" t="s">
        <v>6</v>
      </c>
      <c r="M7" s="78" t="s">
        <v>7</v>
      </c>
      <c r="N7" s="105" t="s">
        <v>8</v>
      </c>
      <c r="O7" s="576"/>
    </row>
    <row r="8" spans="2:16" ht="20.25" customHeight="1" thickBot="1" x14ac:dyDescent="0.3">
      <c r="B8" s="81" t="s">
        <v>213</v>
      </c>
      <c r="C8" s="82" t="s">
        <v>214</v>
      </c>
      <c r="D8" s="96">
        <f t="shared" ref="D8:K8" si="0">+D9+D17+D19</f>
        <v>7.7256854000000006</v>
      </c>
      <c r="E8" s="39">
        <f>+E9+E17+E19</f>
        <v>2.5337074500000001</v>
      </c>
      <c r="F8" s="42">
        <f t="shared" si="0"/>
        <v>4.24101339</v>
      </c>
      <c r="G8" s="97">
        <f t="shared" si="0"/>
        <v>0.95096455999999996</v>
      </c>
      <c r="H8" s="80">
        <f t="shared" si="0"/>
        <v>7.3361882200000004</v>
      </c>
      <c r="I8" s="39">
        <f t="shared" si="0"/>
        <v>2.5337074500000001</v>
      </c>
      <c r="J8" s="42">
        <f t="shared" si="0"/>
        <v>4.24101339</v>
      </c>
      <c r="K8" s="221">
        <f t="shared" si="0"/>
        <v>0.56146737999999996</v>
      </c>
      <c r="L8" s="553">
        <f>+L9+L17+L19</f>
        <v>4.5984825100000002</v>
      </c>
      <c r="M8" s="554">
        <f>+M9+M17+M19</f>
        <v>4.0418576900000005</v>
      </c>
      <c r="N8" s="555">
        <f>+N9+N17+N19</f>
        <v>2.5215166399999998</v>
      </c>
      <c r="O8" s="444"/>
    </row>
    <row r="9" spans="2:16" ht="20.25" customHeight="1" x14ac:dyDescent="0.25">
      <c r="B9" s="83" t="s">
        <v>215</v>
      </c>
      <c r="C9" s="131" t="s">
        <v>216</v>
      </c>
      <c r="D9" s="94">
        <f t="shared" ref="D9:N9" si="1">SUM(D10:D16)</f>
        <v>3.8724094300000003</v>
      </c>
      <c r="E9" s="40">
        <f t="shared" si="1"/>
        <v>0.73138018000000005</v>
      </c>
      <c r="F9" s="43">
        <f t="shared" si="1"/>
        <v>2.72009846</v>
      </c>
      <c r="G9" s="95">
        <f t="shared" si="1"/>
        <v>0.42093079</v>
      </c>
      <c r="H9" s="79">
        <f t="shared" si="1"/>
        <v>3.8724094300000003</v>
      </c>
      <c r="I9" s="40">
        <f t="shared" si="1"/>
        <v>0.73138018000000005</v>
      </c>
      <c r="J9" s="43">
        <f t="shared" si="1"/>
        <v>2.72009846</v>
      </c>
      <c r="K9" s="219">
        <f t="shared" si="1"/>
        <v>0.42093079</v>
      </c>
      <c r="L9" s="118">
        <f t="shared" si="1"/>
        <v>3.5481279300000002</v>
      </c>
      <c r="M9" s="35">
        <f t="shared" si="1"/>
        <v>3.1178809300000005</v>
      </c>
      <c r="N9" s="95">
        <f t="shared" si="1"/>
        <v>1.6435166400000001</v>
      </c>
      <c r="O9" s="445" t="s">
        <v>504</v>
      </c>
    </row>
    <row r="10" spans="2:16" s="67" customFormat="1" ht="22.5" customHeight="1" x14ac:dyDescent="0.25">
      <c r="B10" s="132" t="s">
        <v>366</v>
      </c>
      <c r="C10" s="134" t="s">
        <v>248</v>
      </c>
      <c r="D10" s="121">
        <f>SUM(E10:G10)</f>
        <v>0.43019092999999997</v>
      </c>
      <c r="E10" s="49">
        <v>0</v>
      </c>
      <c r="F10" s="50">
        <v>0.25608135999999998</v>
      </c>
      <c r="G10" s="122">
        <v>0.17410956999999999</v>
      </c>
      <c r="H10" s="51">
        <f>SUM(I10:K10)</f>
        <v>0.43019092999999997</v>
      </c>
      <c r="I10" s="49">
        <v>0</v>
      </c>
      <c r="J10" s="50">
        <v>0.25608135999999998</v>
      </c>
      <c r="K10" s="367">
        <v>0.17410956999999999</v>
      </c>
      <c r="L10" s="213">
        <v>0.43</v>
      </c>
      <c r="M10" s="125">
        <v>0</v>
      </c>
      <c r="N10" s="126">
        <v>0</v>
      </c>
      <c r="O10" s="453" t="s">
        <v>304</v>
      </c>
      <c r="P10" s="66"/>
    </row>
    <row r="11" spans="2:16" s="67" customFormat="1" ht="25.5" customHeight="1" x14ac:dyDescent="0.25">
      <c r="B11" s="132" t="s">
        <v>367</v>
      </c>
      <c r="C11" s="134" t="s">
        <v>217</v>
      </c>
      <c r="D11" s="121">
        <f t="shared" ref="D11:D16" si="2">SUM(E11:G11)</f>
        <v>0.38824614000000002</v>
      </c>
      <c r="E11" s="49">
        <v>0</v>
      </c>
      <c r="F11" s="50">
        <v>0.19412307000000001</v>
      </c>
      <c r="G11" s="122">
        <v>0.19412307000000001</v>
      </c>
      <c r="H11" s="51">
        <f t="shared" ref="H11:H16" si="3">SUM(I11:K11)</f>
        <v>0.38824614000000002</v>
      </c>
      <c r="I11" s="49">
        <v>0</v>
      </c>
      <c r="J11" s="50">
        <v>0.19412307000000001</v>
      </c>
      <c r="K11" s="367">
        <v>0.19412307000000001</v>
      </c>
      <c r="L11" s="213">
        <v>0.38824700000000001</v>
      </c>
      <c r="M11" s="225">
        <v>0.38800000000000001</v>
      </c>
      <c r="N11" s="530">
        <v>0.35099999999999998</v>
      </c>
      <c r="O11" s="446" t="s">
        <v>305</v>
      </c>
      <c r="P11" s="66"/>
    </row>
    <row r="12" spans="2:16" s="67" customFormat="1" ht="25.5" customHeight="1" x14ac:dyDescent="0.25">
      <c r="B12" s="132" t="s">
        <v>368</v>
      </c>
      <c r="C12" s="231" t="s">
        <v>303</v>
      </c>
      <c r="D12" s="121">
        <f t="shared" si="2"/>
        <v>0.73376243000000008</v>
      </c>
      <c r="E12" s="49">
        <v>0.42480983</v>
      </c>
      <c r="F12" s="50">
        <v>0.30895260000000002</v>
      </c>
      <c r="G12" s="122">
        <v>0</v>
      </c>
      <c r="H12" s="51">
        <f t="shared" si="3"/>
        <v>0.73376243000000008</v>
      </c>
      <c r="I12" s="49">
        <v>0.42480983</v>
      </c>
      <c r="J12" s="50">
        <v>0.30895260000000002</v>
      </c>
      <c r="K12" s="367">
        <v>0</v>
      </c>
      <c r="L12" s="213">
        <v>0.48433030000000005</v>
      </c>
      <c r="M12" s="225">
        <v>0.48433030000000005</v>
      </c>
      <c r="N12" s="199">
        <v>0.27100000000000002</v>
      </c>
      <c r="O12" s="134" t="s">
        <v>306</v>
      </c>
      <c r="P12" s="66"/>
    </row>
    <row r="13" spans="2:16" s="67" customFormat="1" ht="22.5" customHeight="1" x14ac:dyDescent="0.25">
      <c r="B13" s="132" t="s">
        <v>369</v>
      </c>
      <c r="C13" s="231" t="s">
        <v>218</v>
      </c>
      <c r="D13" s="121">
        <f t="shared" si="2"/>
        <v>1.8632432800000001</v>
      </c>
      <c r="E13" s="49">
        <v>0</v>
      </c>
      <c r="F13" s="50">
        <v>1.8632432800000001</v>
      </c>
      <c r="G13" s="122">
        <v>0</v>
      </c>
      <c r="H13" s="51">
        <f t="shared" si="3"/>
        <v>1.8632432800000001</v>
      </c>
      <c r="I13" s="49">
        <v>0</v>
      </c>
      <c r="J13" s="50">
        <v>1.8632432800000001</v>
      </c>
      <c r="K13" s="367">
        <v>0</v>
      </c>
      <c r="L13" s="197">
        <v>1.8406717100000001</v>
      </c>
      <c r="M13" s="198">
        <v>1.8406717100000001</v>
      </c>
      <c r="N13" s="199">
        <v>0.61651664000000006</v>
      </c>
      <c r="O13" s="446" t="s">
        <v>127</v>
      </c>
      <c r="P13" s="66"/>
    </row>
    <row r="14" spans="2:16" s="67" customFormat="1" ht="22.5" customHeight="1" x14ac:dyDescent="0.25">
      <c r="B14" s="132" t="s">
        <v>370</v>
      </c>
      <c r="C14" s="231" t="s">
        <v>219</v>
      </c>
      <c r="D14" s="121">
        <f t="shared" si="2"/>
        <v>0.26927220000000002</v>
      </c>
      <c r="E14" s="49">
        <v>0.26927220000000002</v>
      </c>
      <c r="F14" s="50">
        <v>0</v>
      </c>
      <c r="G14" s="122">
        <v>0</v>
      </c>
      <c r="H14" s="51">
        <f t="shared" si="3"/>
        <v>0.26927220000000002</v>
      </c>
      <c r="I14" s="49">
        <v>0.26927220000000002</v>
      </c>
      <c r="J14" s="50">
        <v>0</v>
      </c>
      <c r="K14" s="367">
        <v>0</v>
      </c>
      <c r="L14" s="197">
        <v>0.26700000000000002</v>
      </c>
      <c r="M14" s="198">
        <v>0.26700000000000002</v>
      </c>
      <c r="N14" s="199">
        <v>0.26700000000000002</v>
      </c>
      <c r="O14" s="446" t="s">
        <v>307</v>
      </c>
      <c r="P14" s="66"/>
    </row>
    <row r="15" spans="2:16" s="67" customFormat="1" ht="22.5" customHeight="1" x14ac:dyDescent="0.25">
      <c r="B15" s="132" t="s">
        <v>372</v>
      </c>
      <c r="C15" s="231" t="s">
        <v>220</v>
      </c>
      <c r="D15" s="121">
        <f t="shared" si="2"/>
        <v>0.15000000000000002</v>
      </c>
      <c r="E15" s="52">
        <v>2.5000000000000001E-2</v>
      </c>
      <c r="F15" s="50">
        <v>8.5000000000000006E-2</v>
      </c>
      <c r="G15" s="190">
        <v>0.04</v>
      </c>
      <c r="H15" s="51">
        <f t="shared" si="3"/>
        <v>0.15000000000000002</v>
      </c>
      <c r="I15" s="52">
        <v>2.5000000000000001E-2</v>
      </c>
      <c r="J15" s="50">
        <v>8.5000000000000006E-2</v>
      </c>
      <c r="K15" s="501">
        <v>0.04</v>
      </c>
      <c r="L15" s="197">
        <v>0.10287892</v>
      </c>
      <c r="M15" s="198">
        <v>0.10287892</v>
      </c>
      <c r="N15" s="199">
        <v>0.10299999999999999</v>
      </c>
      <c r="O15" s="449" t="s">
        <v>127</v>
      </c>
      <c r="P15" s="66"/>
    </row>
    <row r="16" spans="2:16" s="67" customFormat="1" ht="22.5" customHeight="1" x14ac:dyDescent="0.25">
      <c r="B16" s="132" t="s">
        <v>371</v>
      </c>
      <c r="C16" s="231" t="s">
        <v>221</v>
      </c>
      <c r="D16" s="187">
        <f t="shared" si="2"/>
        <v>3.7694449999999997E-2</v>
      </c>
      <c r="E16" s="52">
        <v>1.2298150000000001E-2</v>
      </c>
      <c r="F16" s="53">
        <v>1.269815E-2</v>
      </c>
      <c r="G16" s="190">
        <v>1.269815E-2</v>
      </c>
      <c r="H16" s="54">
        <f t="shared" si="3"/>
        <v>3.7694449999999997E-2</v>
      </c>
      <c r="I16" s="52">
        <v>1.2298150000000001E-2</v>
      </c>
      <c r="J16" s="53">
        <v>1.269815E-2</v>
      </c>
      <c r="K16" s="501">
        <v>1.269815E-2</v>
      </c>
      <c r="L16" s="174">
        <v>3.5000000000000003E-2</v>
      </c>
      <c r="M16" s="233">
        <v>3.5000000000000003E-2</v>
      </c>
      <c r="N16" s="233">
        <v>3.5000000000000003E-2</v>
      </c>
      <c r="O16" s="120" t="s">
        <v>127</v>
      </c>
      <c r="P16" s="66"/>
    </row>
    <row r="17" spans="2:15" ht="20.25" customHeight="1" x14ac:dyDescent="0.25">
      <c r="B17" s="130" t="s">
        <v>222</v>
      </c>
      <c r="C17" s="232" t="s">
        <v>223</v>
      </c>
      <c r="D17" s="173">
        <f>+D18</f>
        <v>0.25499275999999998</v>
      </c>
      <c r="E17" s="46">
        <f t="shared" ref="E17:N17" si="4">+E18</f>
        <v>0.25499275999999998</v>
      </c>
      <c r="F17" s="47">
        <f t="shared" si="4"/>
        <v>0</v>
      </c>
      <c r="G17" s="139">
        <f t="shared" si="4"/>
        <v>0</v>
      </c>
      <c r="H17" s="181">
        <f>+H18</f>
        <v>0.25499275999999998</v>
      </c>
      <c r="I17" s="46">
        <f t="shared" si="4"/>
        <v>0.25499275999999998</v>
      </c>
      <c r="J17" s="47">
        <f t="shared" si="4"/>
        <v>0</v>
      </c>
      <c r="K17" s="224">
        <f t="shared" si="4"/>
        <v>0</v>
      </c>
      <c r="L17" s="315">
        <f>+L18</f>
        <v>0.22597676</v>
      </c>
      <c r="M17" s="45">
        <f t="shared" si="4"/>
        <v>0.22597676</v>
      </c>
      <c r="N17" s="139">
        <f t="shared" si="4"/>
        <v>0.18</v>
      </c>
      <c r="O17" s="448" t="s">
        <v>503</v>
      </c>
    </row>
    <row r="18" spans="2:15" s="68" customFormat="1" ht="20.25" customHeight="1" x14ac:dyDescent="0.25">
      <c r="B18" s="132" t="s">
        <v>394</v>
      </c>
      <c r="C18" s="120" t="s">
        <v>224</v>
      </c>
      <c r="D18" s="121">
        <f>SUM(E18:G18)</f>
        <v>0.25499275999999998</v>
      </c>
      <c r="E18" s="49">
        <v>0.25499275999999998</v>
      </c>
      <c r="F18" s="50">
        <v>0</v>
      </c>
      <c r="G18" s="122">
        <v>0</v>
      </c>
      <c r="H18" s="51">
        <f>SUM(I18:K18)</f>
        <v>0.25499275999999998</v>
      </c>
      <c r="I18" s="49">
        <v>0.25499275999999998</v>
      </c>
      <c r="J18" s="50">
        <v>0</v>
      </c>
      <c r="K18" s="367">
        <v>0</v>
      </c>
      <c r="L18" s="366">
        <v>0.22597676</v>
      </c>
      <c r="M18" s="225">
        <v>0.22597676</v>
      </c>
      <c r="N18" s="199">
        <v>0.18</v>
      </c>
      <c r="O18" s="449" t="s">
        <v>225</v>
      </c>
    </row>
    <row r="19" spans="2:15" s="68" customFormat="1" ht="20.25" customHeight="1" x14ac:dyDescent="0.25">
      <c r="B19" s="130" t="s">
        <v>226</v>
      </c>
      <c r="C19" s="131" t="s">
        <v>227</v>
      </c>
      <c r="D19" s="173">
        <f>SUM(D20:D23)</f>
        <v>3.59828321</v>
      </c>
      <c r="E19" s="46">
        <f t="shared" ref="E19:K19" si="5">SUM(E20:E23)</f>
        <v>1.54733451</v>
      </c>
      <c r="F19" s="47">
        <f t="shared" si="5"/>
        <v>1.5209149300000002</v>
      </c>
      <c r="G19" s="139">
        <f t="shared" si="5"/>
        <v>0.53003376999999996</v>
      </c>
      <c r="H19" s="181">
        <f t="shared" si="5"/>
        <v>3.2087860299999997</v>
      </c>
      <c r="I19" s="46">
        <f t="shared" si="5"/>
        <v>1.54733451</v>
      </c>
      <c r="J19" s="47">
        <f t="shared" si="5"/>
        <v>1.5209149300000002</v>
      </c>
      <c r="K19" s="224">
        <f t="shared" si="5"/>
        <v>0.14053658999999999</v>
      </c>
      <c r="L19" s="138">
        <f>SUM(L20:L23)</f>
        <v>0.82437782000000004</v>
      </c>
      <c r="M19" s="45">
        <f>SUM(M20:M23)</f>
        <v>0.69799999999999995</v>
      </c>
      <c r="N19" s="139">
        <f>SUM(N20:N23)</f>
        <v>0.69799999999999995</v>
      </c>
      <c r="O19" s="448" t="s">
        <v>502</v>
      </c>
    </row>
    <row r="20" spans="2:15" s="68" customFormat="1" ht="20.25" customHeight="1" x14ac:dyDescent="0.25">
      <c r="B20" s="132" t="s">
        <v>373</v>
      </c>
      <c r="C20" s="68" t="s">
        <v>228</v>
      </c>
      <c r="D20" s="121">
        <f>SUM(E20:G20)</f>
        <v>2.3683691499999999</v>
      </c>
      <c r="E20" s="333">
        <v>1.54733451</v>
      </c>
      <c r="F20" s="305">
        <v>0.82103464000000004</v>
      </c>
      <c r="G20" s="122">
        <v>0</v>
      </c>
      <c r="H20" s="51">
        <f>SUM(I20:K20)</f>
        <v>2.3683691499999999</v>
      </c>
      <c r="I20" s="49">
        <v>1.54733451</v>
      </c>
      <c r="J20" s="50">
        <v>0.82103464000000004</v>
      </c>
      <c r="K20" s="367">
        <v>0</v>
      </c>
      <c r="L20" s="197">
        <v>0.19591264000000003</v>
      </c>
      <c r="M20" s="198">
        <v>0.10199999999999999</v>
      </c>
      <c r="N20" s="199">
        <v>0.10199999999999999</v>
      </c>
      <c r="O20" s="449" t="s">
        <v>83</v>
      </c>
    </row>
    <row r="21" spans="2:15" s="68" customFormat="1" ht="20.25" customHeight="1" x14ac:dyDescent="0.25">
      <c r="B21" s="132" t="s">
        <v>374</v>
      </c>
      <c r="C21" s="231" t="s">
        <v>255</v>
      </c>
      <c r="D21" s="121">
        <f>SUM(E21:G21)</f>
        <v>0.51972701999999993</v>
      </c>
      <c r="E21" s="49">
        <v>0</v>
      </c>
      <c r="F21" s="305">
        <v>0.21151564</v>
      </c>
      <c r="G21" s="122">
        <v>0.30821137999999998</v>
      </c>
      <c r="H21" s="51">
        <f>SUM(I21:K21)</f>
        <v>0.21151564</v>
      </c>
      <c r="I21" s="49">
        <v>0</v>
      </c>
      <c r="J21" s="50">
        <v>0.21151564</v>
      </c>
      <c r="K21" s="367">
        <v>0</v>
      </c>
      <c r="L21" s="124">
        <v>0</v>
      </c>
      <c r="M21" s="125">
        <v>0</v>
      </c>
      <c r="N21" s="126">
        <v>0</v>
      </c>
      <c r="O21" s="449" t="s">
        <v>83</v>
      </c>
    </row>
    <row r="22" spans="2:15" s="68" customFormat="1" ht="20.25" customHeight="1" x14ac:dyDescent="0.25">
      <c r="B22" s="132" t="s">
        <v>505</v>
      </c>
      <c r="C22" s="557" t="s">
        <v>506</v>
      </c>
      <c r="D22" s="121">
        <f>SUM(E22:G22)</f>
        <v>8.1285800000000005E-2</v>
      </c>
      <c r="E22" s="49">
        <v>0</v>
      </c>
      <c r="F22" s="305">
        <v>0</v>
      </c>
      <c r="G22" s="122">
        <v>8.1285800000000005E-2</v>
      </c>
      <c r="H22" s="51">
        <f>SUM(I22:K22)</f>
        <v>0</v>
      </c>
      <c r="I22" s="49">
        <v>0</v>
      </c>
      <c r="J22" s="50">
        <v>0</v>
      </c>
      <c r="K22" s="367">
        <v>0</v>
      </c>
      <c r="L22" s="124">
        <v>0</v>
      </c>
      <c r="M22" s="125">
        <v>0</v>
      </c>
      <c r="N22" s="126">
        <v>0</v>
      </c>
      <c r="O22" s="449" t="s">
        <v>83</v>
      </c>
    </row>
    <row r="23" spans="2:15" s="68" customFormat="1" ht="20.25" customHeight="1" thickBot="1" x14ac:dyDescent="0.3">
      <c r="B23" s="132" t="s">
        <v>375</v>
      </c>
      <c r="C23" s="308" t="s">
        <v>275</v>
      </c>
      <c r="D23" s="121">
        <f>SUM(E23:G23)</f>
        <v>0.62890124000000003</v>
      </c>
      <c r="E23" s="49">
        <v>0</v>
      </c>
      <c r="F23" s="305">
        <v>0.48836465000000001</v>
      </c>
      <c r="G23" s="334">
        <v>0.14053658999999999</v>
      </c>
      <c r="H23" s="51">
        <f>SUM(I23:K23)</f>
        <v>0.62890124000000003</v>
      </c>
      <c r="I23" s="49">
        <v>0</v>
      </c>
      <c r="J23" s="50">
        <v>0.48836465000000001</v>
      </c>
      <c r="K23" s="334">
        <v>0.14053658999999999</v>
      </c>
      <c r="L23" s="197">
        <v>0.62846517999999996</v>
      </c>
      <c r="M23" s="198">
        <v>0.59599999999999997</v>
      </c>
      <c r="N23" s="199">
        <v>0.59599999999999997</v>
      </c>
      <c r="O23" s="449" t="s">
        <v>289</v>
      </c>
    </row>
    <row r="24" spans="2:15" ht="24" customHeight="1" thickBot="1" x14ac:dyDescent="0.3">
      <c r="B24" s="88" t="s">
        <v>69</v>
      </c>
      <c r="C24" s="89"/>
      <c r="D24" s="100">
        <f>+D8</f>
        <v>7.7256854000000006</v>
      </c>
      <c r="E24" s="101">
        <f t="shared" ref="E24:N24" si="6">+E8</f>
        <v>2.5337074500000001</v>
      </c>
      <c r="F24" s="102">
        <f t="shared" si="6"/>
        <v>4.24101339</v>
      </c>
      <c r="G24" s="103">
        <f t="shared" si="6"/>
        <v>0.95096455999999996</v>
      </c>
      <c r="H24" s="108">
        <f t="shared" si="6"/>
        <v>7.3361882200000004</v>
      </c>
      <c r="I24" s="101">
        <f t="shared" si="6"/>
        <v>2.5337074500000001</v>
      </c>
      <c r="J24" s="102">
        <f t="shared" si="6"/>
        <v>4.24101339</v>
      </c>
      <c r="K24" s="443">
        <f t="shared" si="6"/>
        <v>0.56146737999999996</v>
      </c>
      <c r="L24" s="100">
        <f t="shared" si="6"/>
        <v>4.5984825100000002</v>
      </c>
      <c r="M24" s="108">
        <f t="shared" si="6"/>
        <v>4.0418576900000005</v>
      </c>
      <c r="N24" s="109">
        <f t="shared" si="6"/>
        <v>2.5215166399999998</v>
      </c>
      <c r="O24" s="454"/>
    </row>
    <row r="25" spans="2:15" ht="9.75" customHeight="1" thickTop="1" x14ac:dyDescent="0.25">
      <c r="B25" s="68"/>
    </row>
    <row r="26" spans="2:15" x14ac:dyDescent="0.25">
      <c r="B26" s="114" t="s">
        <v>27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5" x14ac:dyDescent="0.25">
      <c r="B27" s="114" t="s">
        <v>28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5" x14ac:dyDescent="0.25">
      <c r="B28" s="114" t="s">
        <v>280</v>
      </c>
    </row>
    <row r="29" spans="2:15" x14ac:dyDescent="0.25">
      <c r="B29" s="115" t="s">
        <v>279</v>
      </c>
    </row>
    <row r="30" spans="2:15" x14ac:dyDescent="0.25">
      <c r="B30" s="115" t="s">
        <v>70</v>
      </c>
    </row>
    <row r="31" spans="2:15" x14ac:dyDescent="0.25">
      <c r="C31" s="8"/>
      <c r="O31" s="9"/>
    </row>
    <row r="32" spans="2:15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4" spans="3:3" x14ac:dyDescent="0.25">
      <c r="C44" s="8"/>
    </row>
    <row r="46" spans="3:3" x14ac:dyDescent="0.25">
      <c r="C46" s="8"/>
    </row>
    <row r="48" spans="3:3" x14ac:dyDescent="0.25">
      <c r="C48" s="8"/>
    </row>
  </sheetData>
  <mergeCells count="8">
    <mergeCell ref="B2:O2"/>
    <mergeCell ref="B3:O3"/>
    <mergeCell ref="B5:C7"/>
    <mergeCell ref="D5:K5"/>
    <mergeCell ref="L5:N6"/>
    <mergeCell ref="O5:O7"/>
    <mergeCell ref="D6:G6"/>
    <mergeCell ref="H6:K6"/>
  </mergeCells>
  <hyperlinks>
    <hyperlink ref="C17" r:id="rId1"/>
    <hyperlink ref="L12" r:id="rId2" display="https://sede.asturias.es/bopa/2023/01/05/2022-10833.pdf"/>
    <hyperlink ref="L16" r:id="rId3" display="https://sede.asturias.es/documents/217768/815269/Relaciones+Trimestrales+Contratos+Menores+CONSEJER%C3%8DA+CULTURA+POL%C3%8DTICA+LlINGU%C3%8DSTICA+Y+TURISMO+4T.pdf/354c6e49-fa05-bd71-34d3-a9f21392f2c1?t=1643629756912"/>
    <hyperlink ref="N16" r:id="rId4" display="https://sede.asturias.es/documents/217768/815269/Relaciones+Trimestrales+Contratos+Menores+CONSEJER%C3%8DA+CULTURA+POL%C3%8DTICA+LlINGU%C3%8DSTICA+Y+TURISMO+4T.pdf/354c6e49-fa05-bd71-34d3-a9f21392f2c1?t=1643629756912"/>
    <hyperlink ref="E9" r:id="rId5" display="https://www.lamoncloa.gob.es/serviciosdeprensa/notasprensa/cultura/Paginas/2021/230721-sectorial_cultura.aspx"/>
    <hyperlink ref="F9" r:id="rId6" display="https://www.lamoncloa.gob.es/serviciosdeprensa/notasprensa/cultura/Paginas/2022/070422-conferencia-sectorial-fondos-prtr.aspx"/>
    <hyperlink ref="L18" r:id="rId7" display="https://sede.asturias.es/bopa/2022/07/28/2022-05888.pdf"/>
    <hyperlink ref="C23" r:id="rId8"/>
    <hyperlink ref="M12" r:id="rId9" display="https://sede.asturias.es/bopa/2022/09/20/2022-07121.pdf"/>
    <hyperlink ref="F21" r:id="rId10" display="https://www.boe.es/boe/dias/2022/07/18/pdfs/BOE-A-2022-11933.pdf"/>
    <hyperlink ref="F20" r:id="rId11" display="https://www.boe.es/boe/dias/2022/07/18/pdfs/BOE-A-2022-11933.pdf"/>
    <hyperlink ref="E20" r:id="rId12" display="https://www.boe.es/boe/dias/2021/11/19/pdfs/BOE-A-2021-19054.pdf"/>
    <hyperlink ref="F23" r:id="rId13" display="https://www.boe.es/boe/dias/2022/08/05/pdfs/BOE-A-2022-13229.pdf"/>
    <hyperlink ref="G23" r:id="rId14" display="https://www.boe.es/boe/dias/2022/08/05/pdfs/BOE-A-2022-13229.pdf"/>
    <hyperlink ref="L11" r:id="rId15" display="https://sede.asturias.es/bopa/2022/12/29/2022-10764.pdf"/>
    <hyperlink ref="M18" r:id="rId16" display="https://sede.asturias.es/bopa/2022/12/30/2022-10697.pdf"/>
    <hyperlink ref="N11" r:id="rId17" display="https://sede.asturias.es/bopa/2023/07/10/2023-05859.pdf"/>
    <hyperlink ref="K23" r:id="rId18" display="https://www.boe.es/boe/dias/2022/08/05/pdfs/BOE-A-2022-13229.pdf"/>
    <hyperlink ref="M11" r:id="rId19" display="https://sede.asturias.es/bopa/2023/07/10/2023-05859.pdf"/>
    <hyperlink ref="L10" r:id="rId20" display="https://sede.asturias.es/bopa/2023/12/29/2023-11727.pdf"/>
    <hyperlink ref="G21" r:id="rId21" display="https://www.boe.es/boe/dias/2024/02/26/pdfs/BOE-A-2024-3709.pdf"/>
    <hyperlink ref="G22" r:id="rId22" display="https://www.boe.es/boe/dias/2024/02/26/pdfs/BOE-A-2024-3708.pdf"/>
  </hyperlinks>
  <printOptions horizontalCentered="1" verticalCentered="1"/>
  <pageMargins left="0" right="0" top="0" bottom="0" header="0" footer="0"/>
  <pageSetup paperSize="9" scale="61" orientation="landscape" verticalDpi="0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105"/>
  <sheetViews>
    <sheetView topLeftCell="C1" workbookViewId="0">
      <selection activeCell="C1" sqref="C1"/>
    </sheetView>
  </sheetViews>
  <sheetFormatPr baseColWidth="10" defaultColWidth="11.42578125" defaultRowHeight="15" x14ac:dyDescent="0.25"/>
  <cols>
    <col min="1" max="1" width="3.42578125" style="1" customWidth="1"/>
    <col min="2" max="2" width="11" style="1" customWidth="1"/>
    <col min="3" max="3" width="45.85546875" style="1" customWidth="1"/>
    <col min="4" max="8" width="11.5703125" style="1" customWidth="1"/>
    <col min="9" max="9" width="1.85546875" style="1" customWidth="1"/>
    <col min="10" max="14" width="11.42578125" style="1"/>
    <col min="15" max="15" width="1.85546875" style="1" customWidth="1"/>
    <col min="16" max="18" width="16.5703125" style="1" customWidth="1"/>
    <col min="19" max="16384" width="11.42578125" style="1"/>
  </cols>
  <sheetData>
    <row r="1" spans="2:18" ht="37.5" customHeight="1" x14ac:dyDescent="0.25"/>
    <row r="2" spans="2:18" ht="37.5" customHeight="1" x14ac:dyDescent="0.25"/>
    <row r="3" spans="2:18" ht="23.25" x14ac:dyDescent="0.25">
      <c r="B3" s="562" t="s">
        <v>0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</row>
    <row r="4" spans="2:18" ht="23.25" x14ac:dyDescent="0.25">
      <c r="B4" s="563" t="s">
        <v>1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</row>
    <row r="7" spans="2:18" ht="18.75" x14ac:dyDescent="0.25">
      <c r="D7" s="565" t="s">
        <v>308</v>
      </c>
      <c r="E7" s="565"/>
      <c r="F7" s="565"/>
      <c r="G7" s="565"/>
      <c r="H7" s="565"/>
      <c r="I7" s="565"/>
      <c r="J7" s="565"/>
      <c r="K7" s="565"/>
      <c r="L7" s="565"/>
      <c r="M7" s="565"/>
      <c r="N7" s="565"/>
    </row>
    <row r="30" spans="4:14" ht="18.75" x14ac:dyDescent="0.25">
      <c r="D30" s="565" t="s">
        <v>309</v>
      </c>
      <c r="E30" s="565"/>
      <c r="F30" s="565"/>
      <c r="G30" s="565"/>
      <c r="H30" s="565"/>
      <c r="I30" s="565"/>
      <c r="J30" s="565"/>
      <c r="K30" s="565"/>
      <c r="L30" s="565"/>
      <c r="M30" s="565"/>
      <c r="N30" s="565"/>
    </row>
    <row r="54" spans="4:14" ht="18.75" x14ac:dyDescent="0.25">
      <c r="D54" s="565" t="s">
        <v>310</v>
      </c>
      <c r="E54" s="565"/>
      <c r="F54" s="565"/>
      <c r="G54" s="565"/>
      <c r="H54" s="565"/>
      <c r="I54" s="565"/>
      <c r="J54" s="565"/>
      <c r="K54" s="565"/>
      <c r="L54" s="565"/>
      <c r="M54" s="565"/>
      <c r="N54" s="565"/>
    </row>
    <row r="79" spans="4:14" ht="18.75" x14ac:dyDescent="0.25">
      <c r="D79" s="565" t="s">
        <v>311</v>
      </c>
      <c r="E79" s="565"/>
      <c r="F79" s="565"/>
      <c r="G79" s="565"/>
      <c r="H79" s="565"/>
      <c r="I79" s="565"/>
      <c r="J79" s="565"/>
      <c r="K79" s="565"/>
      <c r="L79" s="565"/>
      <c r="M79" s="565"/>
      <c r="N79" s="565"/>
    </row>
    <row r="105" spans="4:14" ht="18.75" x14ac:dyDescent="0.25">
      <c r="D105" s="565" t="s">
        <v>312</v>
      </c>
      <c r="E105" s="565"/>
      <c r="F105" s="565"/>
      <c r="G105" s="565"/>
      <c r="H105" s="565"/>
      <c r="I105" s="565"/>
      <c r="J105" s="565"/>
      <c r="K105" s="565"/>
      <c r="L105" s="565"/>
      <c r="M105" s="565"/>
      <c r="N105" s="565"/>
    </row>
  </sheetData>
  <mergeCells count="7">
    <mergeCell ref="B3:R3"/>
    <mergeCell ref="B4:R4"/>
    <mergeCell ref="D79:N79"/>
    <mergeCell ref="D105:N105"/>
    <mergeCell ref="D7:N7"/>
    <mergeCell ref="D30:N30"/>
    <mergeCell ref="D54:N54"/>
  </mergeCells>
  <pageMargins left="0.19685039370078741" right="0.11811023622047245" top="0.35433070866141736" bottom="0.35433070866141736" header="0.31496062992125984" footer="0.31496062992125984"/>
  <pageSetup paperSize="8" scale="8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5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0.85546875" style="2" customWidth="1"/>
    <col min="3" max="3" width="70.7109375" style="1" customWidth="1"/>
    <col min="4" max="11" width="9" style="1" customWidth="1"/>
    <col min="12" max="14" width="16.85546875" style="1" customWidth="1"/>
    <col min="15" max="15" width="65.7109375" style="1" customWidth="1"/>
    <col min="16" max="18" width="11.42578125" style="1"/>
    <col min="19" max="19" width="47.140625" style="1" customWidth="1"/>
    <col min="20" max="16384" width="11.42578125" style="1"/>
  </cols>
  <sheetData>
    <row r="1" spans="2:15" ht="74.25" customHeight="1" x14ac:dyDescent="0.25"/>
    <row r="2" spans="2:15" ht="17.25" x14ac:dyDescent="0.25">
      <c r="B2" s="566" t="s">
        <v>501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2:15" ht="17.25" x14ac:dyDescent="0.25">
      <c r="B3" s="567" t="s">
        <v>413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2:15" ht="19.5" customHeight="1" thickBot="1" x14ac:dyDescent="0.3">
      <c r="M4" s="9"/>
    </row>
    <row r="5" spans="2:15" ht="21.75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8"/>
      <c r="L5" s="577" t="s">
        <v>278</v>
      </c>
      <c r="M5" s="578"/>
      <c r="N5" s="574"/>
      <c r="O5" s="574" t="s">
        <v>71</v>
      </c>
    </row>
    <row r="6" spans="2:15" ht="19.5" customHeight="1" thickTop="1" thickBot="1" x14ac:dyDescent="0.3">
      <c r="B6" s="570"/>
      <c r="C6" s="571"/>
      <c r="D6" s="581" t="s">
        <v>55</v>
      </c>
      <c r="E6" s="582"/>
      <c r="F6" s="582"/>
      <c r="G6" s="583"/>
      <c r="H6" s="582" t="s">
        <v>56</v>
      </c>
      <c r="I6" s="582"/>
      <c r="J6" s="582"/>
      <c r="K6" s="582"/>
      <c r="L6" s="579"/>
      <c r="M6" s="580"/>
      <c r="N6" s="576"/>
      <c r="O6" s="575"/>
    </row>
    <row r="7" spans="2:15" ht="29.25" customHeight="1" thickBot="1" x14ac:dyDescent="0.3">
      <c r="B7" s="572"/>
      <c r="C7" s="573"/>
      <c r="D7" s="90" t="s">
        <v>57</v>
      </c>
      <c r="E7" s="33">
        <v>2021</v>
      </c>
      <c r="F7" s="34">
        <v>2022</v>
      </c>
      <c r="G7" s="91">
        <v>2023</v>
      </c>
      <c r="H7" s="202" t="s">
        <v>57</v>
      </c>
      <c r="I7" s="33">
        <v>2021</v>
      </c>
      <c r="J7" s="34">
        <v>2022</v>
      </c>
      <c r="K7" s="220">
        <v>2023</v>
      </c>
      <c r="L7" s="104" t="s">
        <v>6</v>
      </c>
      <c r="M7" s="78" t="s">
        <v>7</v>
      </c>
      <c r="N7" s="105" t="s">
        <v>8</v>
      </c>
      <c r="O7" s="576"/>
    </row>
    <row r="8" spans="2:15" ht="29.25" customHeight="1" thickBot="1" x14ac:dyDescent="0.3">
      <c r="B8" s="81" t="s">
        <v>72</v>
      </c>
      <c r="C8" s="82" t="s">
        <v>73</v>
      </c>
      <c r="D8" s="96">
        <f t="shared" ref="D8:N8" si="0">+D9</f>
        <v>9.5266140099999994</v>
      </c>
      <c r="E8" s="39">
        <f t="shared" si="0"/>
        <v>2.53838813</v>
      </c>
      <c r="F8" s="42">
        <f t="shared" si="0"/>
        <v>3.61012069</v>
      </c>
      <c r="G8" s="97">
        <f t="shared" si="0"/>
        <v>3.3781051900000003</v>
      </c>
      <c r="H8" s="96">
        <f t="shared" si="0"/>
        <v>8.4920165099999991</v>
      </c>
      <c r="I8" s="39">
        <f t="shared" si="0"/>
        <v>2.53838813</v>
      </c>
      <c r="J8" s="42">
        <f t="shared" si="0"/>
        <v>3.61012069</v>
      </c>
      <c r="K8" s="221">
        <f t="shared" si="0"/>
        <v>2.34350769</v>
      </c>
      <c r="L8" s="96">
        <f t="shared" si="0"/>
        <v>9.8719999999999999</v>
      </c>
      <c r="M8" s="80">
        <f t="shared" si="0"/>
        <v>9.8719999999999999</v>
      </c>
      <c r="N8" s="107">
        <f t="shared" si="0"/>
        <v>4.2829999999999995</v>
      </c>
      <c r="O8" s="444"/>
    </row>
    <row r="9" spans="2:15" ht="29.25" customHeight="1" x14ac:dyDescent="0.25">
      <c r="B9" s="83" t="s">
        <v>74</v>
      </c>
      <c r="C9" s="84" t="s">
        <v>75</v>
      </c>
      <c r="D9" s="94">
        <f>+D10+D11</f>
        <v>9.5266140099999994</v>
      </c>
      <c r="E9" s="40">
        <f t="shared" ref="E9:N9" si="1">+E10+E11</f>
        <v>2.53838813</v>
      </c>
      <c r="F9" s="43">
        <f t="shared" si="1"/>
        <v>3.61012069</v>
      </c>
      <c r="G9" s="95">
        <f t="shared" si="1"/>
        <v>3.3781051900000003</v>
      </c>
      <c r="H9" s="94">
        <f t="shared" si="1"/>
        <v>8.4920165099999991</v>
      </c>
      <c r="I9" s="40">
        <f t="shared" si="1"/>
        <v>2.53838813</v>
      </c>
      <c r="J9" s="43">
        <f t="shared" si="1"/>
        <v>3.61012069</v>
      </c>
      <c r="K9" s="219">
        <f t="shared" si="1"/>
        <v>2.34350769</v>
      </c>
      <c r="L9" s="94">
        <f t="shared" si="1"/>
        <v>9.8719999999999999</v>
      </c>
      <c r="M9" s="79">
        <f t="shared" si="1"/>
        <v>9.8719999999999999</v>
      </c>
      <c r="N9" s="106">
        <f t="shared" si="1"/>
        <v>4.2829999999999995</v>
      </c>
      <c r="O9" s="445" t="s">
        <v>436</v>
      </c>
    </row>
    <row r="10" spans="2:15" ht="20.25" customHeight="1" x14ac:dyDescent="0.25">
      <c r="B10" s="132" t="s">
        <v>319</v>
      </c>
      <c r="C10" s="324" t="s">
        <v>482</v>
      </c>
      <c r="D10" s="121">
        <f>+E10+F10+G10</f>
        <v>7.4574190099999997</v>
      </c>
      <c r="E10" s="333">
        <v>2.53838813</v>
      </c>
      <c r="F10" s="505">
        <v>3.61012069</v>
      </c>
      <c r="G10" s="334">
        <v>1.30891019</v>
      </c>
      <c r="H10" s="121">
        <f>+I10+J10+K10</f>
        <v>7.4574190099999997</v>
      </c>
      <c r="I10" s="49">
        <v>2.53838813</v>
      </c>
      <c r="J10" s="503">
        <v>3.61012069</v>
      </c>
      <c r="K10" s="367">
        <v>1.30891019</v>
      </c>
      <c r="L10" s="197">
        <v>7.8029999999999999</v>
      </c>
      <c r="M10" s="198">
        <v>7.8029999999999999</v>
      </c>
      <c r="N10" s="199">
        <v>2.214</v>
      </c>
      <c r="O10" s="446" t="s">
        <v>76</v>
      </c>
    </row>
    <row r="11" spans="2:15" ht="20.25" customHeight="1" thickBot="1" x14ac:dyDescent="0.3">
      <c r="B11" s="132" t="s">
        <v>491</v>
      </c>
      <c r="C11" s="504" t="s">
        <v>469</v>
      </c>
      <c r="D11" s="121">
        <f>+E11+F11+G11</f>
        <v>2.0691950000000001</v>
      </c>
      <c r="E11" s="333">
        <v>0</v>
      </c>
      <c r="F11" s="505">
        <v>0</v>
      </c>
      <c r="G11" s="334">
        <v>2.0691950000000001</v>
      </c>
      <c r="H11" s="51">
        <f>+I11+J11+K11</f>
        <v>1.0345975000000001</v>
      </c>
      <c r="I11" s="49">
        <v>0</v>
      </c>
      <c r="J11" s="350">
        <v>0</v>
      </c>
      <c r="K11" s="367">
        <v>1.0345975000000001</v>
      </c>
      <c r="L11" s="197">
        <v>2.069</v>
      </c>
      <c r="M11" s="198">
        <v>2.069</v>
      </c>
      <c r="N11" s="199">
        <v>2.069</v>
      </c>
      <c r="O11" s="446" t="s">
        <v>470</v>
      </c>
    </row>
    <row r="12" spans="2:15" ht="20.25" customHeight="1" thickBot="1" x14ac:dyDescent="0.3">
      <c r="B12" s="81" t="s">
        <v>206</v>
      </c>
      <c r="C12" s="82" t="s">
        <v>207</v>
      </c>
      <c r="D12" s="96">
        <f>+D16+D13</f>
        <v>97.910603809999984</v>
      </c>
      <c r="E12" s="39">
        <f t="shared" ref="E12:N12" si="2">+E16+E13</f>
        <v>34.044906169999997</v>
      </c>
      <c r="F12" s="42">
        <f t="shared" si="2"/>
        <v>33.263382</v>
      </c>
      <c r="G12" s="97">
        <f t="shared" si="2"/>
        <v>30.60231564</v>
      </c>
      <c r="H12" s="80">
        <f t="shared" si="2"/>
        <v>87.638288169999996</v>
      </c>
      <c r="I12" s="39">
        <f t="shared" si="2"/>
        <v>0</v>
      </c>
      <c r="J12" s="42">
        <f t="shared" si="2"/>
        <v>40.67179617</v>
      </c>
      <c r="K12" s="221">
        <f t="shared" si="2"/>
        <v>46.966492000000002</v>
      </c>
      <c r="L12" s="96">
        <f t="shared" si="2"/>
        <v>68.29202294000001</v>
      </c>
      <c r="M12" s="80">
        <f t="shared" si="2"/>
        <v>58.229976590000007</v>
      </c>
      <c r="N12" s="107">
        <f t="shared" si="2"/>
        <v>51.42445189</v>
      </c>
      <c r="O12" s="444"/>
    </row>
    <row r="13" spans="2:15" ht="20.25" customHeight="1" x14ac:dyDescent="0.25">
      <c r="B13" s="83" t="s">
        <v>251</v>
      </c>
      <c r="C13" s="131" t="s">
        <v>252</v>
      </c>
      <c r="D13" s="94">
        <f>SUM(D14:D15)</f>
        <v>5.4189379999999998</v>
      </c>
      <c r="E13" s="40">
        <f>SUM(E14:E15)</f>
        <v>0</v>
      </c>
      <c r="F13" s="43">
        <f t="shared" ref="F13:N13" si="3">SUM(F14:F15)</f>
        <v>0</v>
      </c>
      <c r="G13" s="95">
        <f t="shared" si="3"/>
        <v>5.4189379999999998</v>
      </c>
      <c r="H13" s="79">
        <f t="shared" si="3"/>
        <v>0</v>
      </c>
      <c r="I13" s="40">
        <f t="shared" si="3"/>
        <v>0</v>
      </c>
      <c r="J13" s="43">
        <f t="shared" si="3"/>
        <v>0</v>
      </c>
      <c r="K13" s="219">
        <f t="shared" si="3"/>
        <v>0</v>
      </c>
      <c r="L13" s="118">
        <f t="shared" si="3"/>
        <v>0</v>
      </c>
      <c r="M13" s="35">
        <f t="shared" si="3"/>
        <v>0</v>
      </c>
      <c r="N13" s="95">
        <f t="shared" si="3"/>
        <v>0</v>
      </c>
      <c r="O13" s="445" t="s">
        <v>436</v>
      </c>
    </row>
    <row r="14" spans="2:15" ht="20.25" customHeight="1" x14ac:dyDescent="0.25">
      <c r="B14" s="508" t="s">
        <v>508</v>
      </c>
      <c r="C14" s="68" t="s">
        <v>474</v>
      </c>
      <c r="D14" s="121">
        <f t="shared" ref="D14:D15" si="4">SUM(E14:G14)</f>
        <v>4.5510000000000002</v>
      </c>
      <c r="E14" s="49">
        <v>0</v>
      </c>
      <c r="F14" s="50">
        <v>0</v>
      </c>
      <c r="G14" s="122">
        <v>4.5510000000000002</v>
      </c>
      <c r="H14" s="51">
        <f t="shared" ref="H14:H15" si="5">SUM(I14:K14)</f>
        <v>0</v>
      </c>
      <c r="I14" s="75">
        <v>0</v>
      </c>
      <c r="J14" s="192">
        <v>0</v>
      </c>
      <c r="K14" s="367">
        <v>0</v>
      </c>
      <c r="L14" s="124">
        <v>0</v>
      </c>
      <c r="M14" s="125">
        <v>0</v>
      </c>
      <c r="N14" s="126">
        <v>0</v>
      </c>
      <c r="O14" s="447" t="s">
        <v>476</v>
      </c>
    </row>
    <row r="15" spans="2:15" ht="20.25" customHeight="1" x14ac:dyDescent="0.25">
      <c r="B15" s="540" t="s">
        <v>507</v>
      </c>
      <c r="C15" s="511" t="s">
        <v>475</v>
      </c>
      <c r="D15" s="512">
        <f t="shared" si="4"/>
        <v>0.86793799999999999</v>
      </c>
      <c r="E15" s="513">
        <v>0</v>
      </c>
      <c r="F15" s="514">
        <v>0</v>
      </c>
      <c r="G15" s="515">
        <v>0.86793799999999999</v>
      </c>
      <c r="H15" s="516">
        <f t="shared" si="5"/>
        <v>0</v>
      </c>
      <c r="I15" s="513">
        <v>0</v>
      </c>
      <c r="J15" s="517">
        <v>0</v>
      </c>
      <c r="K15" s="518">
        <v>0</v>
      </c>
      <c r="L15" s="519">
        <v>0</v>
      </c>
      <c r="M15" s="520">
        <v>0</v>
      </c>
      <c r="N15" s="521">
        <v>0</v>
      </c>
      <c r="O15" s="522" t="s">
        <v>476</v>
      </c>
    </row>
    <row r="16" spans="2:15" ht="20.25" customHeight="1" x14ac:dyDescent="0.25">
      <c r="B16" s="83" t="s">
        <v>208</v>
      </c>
      <c r="C16" s="84" t="s">
        <v>209</v>
      </c>
      <c r="D16" s="94">
        <f>SUM(D17:D24)</f>
        <v>92.491665809999986</v>
      </c>
      <c r="E16" s="40">
        <f t="shared" ref="E16:N16" si="6">SUM(E17:E24)</f>
        <v>34.044906169999997</v>
      </c>
      <c r="F16" s="43">
        <f t="shared" si="6"/>
        <v>33.263382</v>
      </c>
      <c r="G16" s="95">
        <f t="shared" si="6"/>
        <v>25.18337764</v>
      </c>
      <c r="H16" s="79">
        <f t="shared" si="6"/>
        <v>87.638288169999996</v>
      </c>
      <c r="I16" s="40">
        <f t="shared" si="6"/>
        <v>0</v>
      </c>
      <c r="J16" s="43">
        <f t="shared" si="6"/>
        <v>40.67179617</v>
      </c>
      <c r="K16" s="219">
        <f t="shared" si="6"/>
        <v>46.966492000000002</v>
      </c>
      <c r="L16" s="118">
        <f t="shared" si="6"/>
        <v>68.29202294000001</v>
      </c>
      <c r="M16" s="35">
        <f t="shared" si="6"/>
        <v>58.229976590000007</v>
      </c>
      <c r="N16" s="95">
        <f t="shared" si="6"/>
        <v>51.42445189</v>
      </c>
      <c r="O16" s="445" t="s">
        <v>437</v>
      </c>
    </row>
    <row r="17" spans="2:15" ht="20.25" customHeight="1" x14ac:dyDescent="0.25">
      <c r="B17" s="376" t="s">
        <v>361</v>
      </c>
      <c r="C17" s="230" t="s">
        <v>300</v>
      </c>
      <c r="D17" s="121">
        <f t="shared" ref="D17:D23" si="7">SUM(E17:G17)</f>
        <v>22.86</v>
      </c>
      <c r="E17" s="49">
        <v>22.86</v>
      </c>
      <c r="F17" s="50">
        <v>0</v>
      </c>
      <c r="G17" s="122">
        <v>0</v>
      </c>
      <c r="H17" s="51">
        <f t="shared" ref="H17:H23" si="8">SUM(I17:K17)</f>
        <v>22.86</v>
      </c>
      <c r="I17" s="75">
        <v>0</v>
      </c>
      <c r="J17" s="192">
        <v>22.86</v>
      </c>
      <c r="K17" s="367">
        <v>0</v>
      </c>
      <c r="L17" s="197">
        <v>19.984000000000002</v>
      </c>
      <c r="M17" s="198">
        <v>19.984000000000002</v>
      </c>
      <c r="N17" s="199">
        <v>18.943999999999999</v>
      </c>
      <c r="O17" s="447" t="s">
        <v>210</v>
      </c>
    </row>
    <row r="18" spans="2:15" ht="20.25" customHeight="1" x14ac:dyDescent="0.25">
      <c r="B18" s="376" t="s">
        <v>362</v>
      </c>
      <c r="C18" s="86" t="s">
        <v>301</v>
      </c>
      <c r="D18" s="121">
        <f t="shared" si="7"/>
        <v>26.636492000000001</v>
      </c>
      <c r="E18" s="49">
        <v>0</v>
      </c>
      <c r="F18" s="50">
        <v>26.636492000000001</v>
      </c>
      <c r="G18" s="122">
        <v>0</v>
      </c>
      <c r="H18" s="51">
        <f t="shared" si="8"/>
        <v>26.636492000000001</v>
      </c>
      <c r="I18" s="49">
        <v>0</v>
      </c>
      <c r="J18" s="192">
        <v>0</v>
      </c>
      <c r="K18" s="367">
        <v>26.636492000000001</v>
      </c>
      <c r="L18" s="197">
        <v>19.646491999999999</v>
      </c>
      <c r="M18" s="198">
        <v>19.646000000000001</v>
      </c>
      <c r="N18" s="199">
        <v>19.646000000000001</v>
      </c>
      <c r="O18" s="447" t="s">
        <v>210</v>
      </c>
    </row>
    <row r="19" spans="2:15" ht="20.25" customHeight="1" x14ac:dyDescent="0.25">
      <c r="B19" s="376" t="s">
        <v>461</v>
      </c>
      <c r="C19" s="86" t="s">
        <v>313</v>
      </c>
      <c r="D19" s="121">
        <f t="shared" si="7"/>
        <v>18.02</v>
      </c>
      <c r="E19" s="49">
        <v>0</v>
      </c>
      <c r="F19" s="50">
        <v>0</v>
      </c>
      <c r="G19" s="122">
        <v>18.02</v>
      </c>
      <c r="H19" s="51">
        <f t="shared" si="8"/>
        <v>18.02</v>
      </c>
      <c r="I19" s="49">
        <v>0</v>
      </c>
      <c r="J19" s="192">
        <v>0</v>
      </c>
      <c r="K19" s="367">
        <v>18.02</v>
      </c>
      <c r="L19" s="197">
        <v>14.071999999999999</v>
      </c>
      <c r="M19" s="198">
        <v>11.972</v>
      </c>
      <c r="N19" s="199">
        <v>11.972</v>
      </c>
      <c r="O19" s="447" t="s">
        <v>210</v>
      </c>
    </row>
    <row r="20" spans="2:15" ht="20.25" customHeight="1" x14ac:dyDescent="0.25">
      <c r="B20" s="539" t="s">
        <v>468</v>
      </c>
      <c r="C20" s="541" t="s">
        <v>492</v>
      </c>
      <c r="D20" s="121">
        <f t="shared" ref="D20" si="9">SUM(E20:G20)</f>
        <v>0.19115763999999999</v>
      </c>
      <c r="E20" s="49">
        <v>0</v>
      </c>
      <c r="F20" s="50">
        <v>0</v>
      </c>
      <c r="G20" s="122">
        <v>0.19115763999999999</v>
      </c>
      <c r="H20" s="51">
        <f t="shared" ref="H20" si="10">SUM(I20:K20)</f>
        <v>0</v>
      </c>
      <c r="I20" s="49">
        <v>0</v>
      </c>
      <c r="J20" s="192">
        <v>0</v>
      </c>
      <c r="K20" s="367">
        <v>0</v>
      </c>
      <c r="L20" s="124">
        <v>0</v>
      </c>
      <c r="M20" s="125">
        <v>0</v>
      </c>
      <c r="N20" s="126">
        <v>0</v>
      </c>
      <c r="O20" s="447" t="s">
        <v>98</v>
      </c>
    </row>
    <row r="21" spans="2:15" ht="20.25" customHeight="1" x14ac:dyDescent="0.25">
      <c r="B21" s="376" t="s">
        <v>363</v>
      </c>
      <c r="C21" s="86" t="s">
        <v>211</v>
      </c>
      <c r="D21" s="121">
        <f t="shared" si="7"/>
        <v>11.289110000000001</v>
      </c>
      <c r="E21" s="49">
        <v>0</v>
      </c>
      <c r="F21" s="305">
        <v>6.6268900000000004</v>
      </c>
      <c r="G21" s="334">
        <v>4.6622199999999996</v>
      </c>
      <c r="H21" s="51">
        <f t="shared" si="8"/>
        <v>6.6268900000000004</v>
      </c>
      <c r="I21" s="49">
        <v>0</v>
      </c>
      <c r="J21" s="50">
        <v>6.6268900000000004</v>
      </c>
      <c r="K21" s="367">
        <v>0</v>
      </c>
      <c r="L21" s="213">
        <v>6.3883219599999999</v>
      </c>
      <c r="M21" s="198">
        <v>0.23899999999999999</v>
      </c>
      <c r="N21" s="185">
        <v>1.9E-2</v>
      </c>
      <c r="O21" s="447" t="s">
        <v>98</v>
      </c>
    </row>
    <row r="22" spans="2:15" ht="20.25" customHeight="1" x14ac:dyDescent="0.25">
      <c r="B22" s="376" t="s">
        <v>364</v>
      </c>
      <c r="C22" s="86" t="s">
        <v>212</v>
      </c>
      <c r="D22" s="121">
        <f t="shared" si="7"/>
        <v>5.3</v>
      </c>
      <c r="E22" s="49">
        <v>5.3</v>
      </c>
      <c r="F22" s="50">
        <v>0</v>
      </c>
      <c r="G22" s="122">
        <v>0</v>
      </c>
      <c r="H22" s="51">
        <f t="shared" si="8"/>
        <v>5.3</v>
      </c>
      <c r="I22" s="49">
        <v>0</v>
      </c>
      <c r="J22" s="50">
        <v>5.3</v>
      </c>
      <c r="K22" s="367">
        <v>0</v>
      </c>
      <c r="L22" s="213">
        <v>1.87735681</v>
      </c>
      <c r="M22" s="198">
        <v>0.8773568100000001</v>
      </c>
      <c r="N22" s="199">
        <v>0.84345188999999998</v>
      </c>
      <c r="O22" s="447" t="s">
        <v>398</v>
      </c>
    </row>
    <row r="23" spans="2:15" ht="20.25" customHeight="1" x14ac:dyDescent="0.25">
      <c r="B23" s="376" t="s">
        <v>365</v>
      </c>
      <c r="C23" s="86" t="s">
        <v>293</v>
      </c>
      <c r="D23" s="121">
        <f t="shared" si="7"/>
        <v>5.8849061699999998</v>
      </c>
      <c r="E23" s="49">
        <v>5.8849061699999998</v>
      </c>
      <c r="F23" s="50">
        <v>0</v>
      </c>
      <c r="G23" s="122">
        <v>0</v>
      </c>
      <c r="H23" s="51">
        <f t="shared" si="8"/>
        <v>5.8849061699999998</v>
      </c>
      <c r="I23" s="49">
        <v>0</v>
      </c>
      <c r="J23" s="50">
        <v>5.8849061699999998</v>
      </c>
      <c r="K23" s="367">
        <v>0</v>
      </c>
      <c r="L23" s="197">
        <v>6.3238521700000003</v>
      </c>
      <c r="M23" s="198">
        <v>5.5116197800000002</v>
      </c>
      <c r="N23" s="126">
        <v>0</v>
      </c>
      <c r="O23" s="447" t="s">
        <v>83</v>
      </c>
    </row>
    <row r="24" spans="2:15" ht="20.25" customHeight="1" thickBot="1" x14ac:dyDescent="0.3">
      <c r="B24" s="402" t="s">
        <v>411</v>
      </c>
      <c r="C24" s="324" t="s">
        <v>472</v>
      </c>
      <c r="D24" s="121">
        <f>SUM(E24:G24)</f>
        <v>2.31</v>
      </c>
      <c r="E24" s="49">
        <v>0</v>
      </c>
      <c r="F24" s="50">
        <v>0</v>
      </c>
      <c r="G24" s="122">
        <v>2.31</v>
      </c>
      <c r="H24" s="51">
        <f>SUM(I24:K24)</f>
        <v>2.31</v>
      </c>
      <c r="I24" s="49">
        <v>0</v>
      </c>
      <c r="J24" s="192">
        <v>0</v>
      </c>
      <c r="K24" s="367">
        <v>2.31</v>
      </c>
      <c r="L24" s="124">
        <v>0</v>
      </c>
      <c r="M24" s="125">
        <v>0</v>
      </c>
      <c r="N24" s="126">
        <v>0</v>
      </c>
      <c r="O24" s="447" t="s">
        <v>471</v>
      </c>
    </row>
    <row r="25" spans="2:15" ht="20.25" customHeight="1" thickBot="1" x14ac:dyDescent="0.3">
      <c r="B25" s="18" t="s">
        <v>155</v>
      </c>
      <c r="C25" s="19" t="s">
        <v>237</v>
      </c>
      <c r="D25" s="96">
        <f>+D26</f>
        <v>1.29</v>
      </c>
      <c r="E25" s="39">
        <f t="shared" ref="E25:N26" si="11">+E26</f>
        <v>0</v>
      </c>
      <c r="F25" s="42">
        <f t="shared" si="11"/>
        <v>0</v>
      </c>
      <c r="G25" s="97">
        <f t="shared" si="11"/>
        <v>1.29</v>
      </c>
      <c r="H25" s="80">
        <f>+H26</f>
        <v>1.29</v>
      </c>
      <c r="I25" s="39">
        <f t="shared" si="11"/>
        <v>0</v>
      </c>
      <c r="J25" s="42">
        <f t="shared" si="11"/>
        <v>0</v>
      </c>
      <c r="K25" s="221">
        <f t="shared" si="11"/>
        <v>1.29</v>
      </c>
      <c r="L25" s="96">
        <f t="shared" si="11"/>
        <v>0</v>
      </c>
      <c r="M25" s="80">
        <f t="shared" si="11"/>
        <v>0</v>
      </c>
      <c r="N25" s="107">
        <f t="shared" si="11"/>
        <v>0</v>
      </c>
      <c r="O25" s="444"/>
    </row>
    <row r="26" spans="2:15" ht="20.25" customHeight="1" x14ac:dyDescent="0.25">
      <c r="B26" s="83" t="s">
        <v>408</v>
      </c>
      <c r="C26" s="131" t="s">
        <v>409</v>
      </c>
      <c r="D26" s="94">
        <f>+D27</f>
        <v>1.29</v>
      </c>
      <c r="E26" s="40">
        <f>+E27</f>
        <v>0</v>
      </c>
      <c r="F26" s="43">
        <f>+F27</f>
        <v>0</v>
      </c>
      <c r="G26" s="95">
        <f>+G27</f>
        <v>1.29</v>
      </c>
      <c r="H26" s="79">
        <f>+H27</f>
        <v>1.29</v>
      </c>
      <c r="I26" s="40">
        <f t="shared" si="11"/>
        <v>0</v>
      </c>
      <c r="J26" s="43">
        <f t="shared" si="11"/>
        <v>0</v>
      </c>
      <c r="K26" s="219">
        <f t="shared" si="11"/>
        <v>1.29</v>
      </c>
      <c r="L26" s="118">
        <f t="shared" si="11"/>
        <v>0</v>
      </c>
      <c r="M26" s="35">
        <f t="shared" si="11"/>
        <v>0</v>
      </c>
      <c r="N26" s="95">
        <f t="shared" si="11"/>
        <v>0</v>
      </c>
      <c r="O26" s="445" t="s">
        <v>436</v>
      </c>
    </row>
    <row r="27" spans="2:15" ht="20.25" customHeight="1" thickBot="1" x14ac:dyDescent="0.3">
      <c r="B27" s="402" t="s">
        <v>410</v>
      </c>
      <c r="C27" s="324" t="s">
        <v>473</v>
      </c>
      <c r="D27" s="121">
        <f>SUM(E27:G27)</f>
        <v>1.29</v>
      </c>
      <c r="E27" s="49">
        <v>0</v>
      </c>
      <c r="F27" s="50">
        <v>0</v>
      </c>
      <c r="G27" s="122">
        <v>1.29</v>
      </c>
      <c r="H27" s="51">
        <f>SUM(I27:K27)</f>
        <v>1.29</v>
      </c>
      <c r="I27" s="75">
        <v>0</v>
      </c>
      <c r="J27" s="192">
        <v>0</v>
      </c>
      <c r="K27" s="367">
        <v>1.29</v>
      </c>
      <c r="L27" s="124">
        <v>0</v>
      </c>
      <c r="M27" s="125">
        <v>0</v>
      </c>
      <c r="N27" s="126">
        <v>0</v>
      </c>
      <c r="O27" s="447" t="s">
        <v>476</v>
      </c>
    </row>
    <row r="28" spans="2:15" ht="20.25" customHeight="1" thickBot="1" x14ac:dyDescent="0.3">
      <c r="B28" s="81" t="s">
        <v>105</v>
      </c>
      <c r="C28" s="82" t="s">
        <v>106</v>
      </c>
      <c r="D28" s="20">
        <f>+D29</f>
        <v>3.7533796800000001</v>
      </c>
      <c r="E28" s="39">
        <f t="shared" ref="E28:N28" si="12">+E29</f>
        <v>0</v>
      </c>
      <c r="F28" s="147">
        <f t="shared" si="12"/>
        <v>0</v>
      </c>
      <c r="G28" s="42">
        <f t="shared" si="12"/>
        <v>3.7533796800000001</v>
      </c>
      <c r="H28" s="96">
        <f t="shared" si="12"/>
        <v>2.725241</v>
      </c>
      <c r="I28" s="39">
        <f t="shared" si="12"/>
        <v>0</v>
      </c>
      <c r="J28" s="147">
        <f t="shared" si="12"/>
        <v>0</v>
      </c>
      <c r="K28" s="442">
        <f t="shared" si="12"/>
        <v>2.725241</v>
      </c>
      <c r="L28" s="455">
        <f t="shared" si="12"/>
        <v>0</v>
      </c>
      <c r="M28" s="80">
        <f t="shared" si="12"/>
        <v>0</v>
      </c>
      <c r="N28" s="107">
        <f t="shared" si="12"/>
        <v>0</v>
      </c>
      <c r="O28" s="107"/>
    </row>
    <row r="29" spans="2:15" ht="20.25" customHeight="1" x14ac:dyDescent="0.25">
      <c r="B29" s="130" t="s">
        <v>107</v>
      </c>
      <c r="C29" s="228" t="s">
        <v>135</v>
      </c>
      <c r="D29" s="173">
        <f>+D30+D31</f>
        <v>3.7533796800000001</v>
      </c>
      <c r="E29" s="46">
        <f t="shared" ref="E29:N29" si="13">+E30+E31</f>
        <v>0</v>
      </c>
      <c r="F29" s="47">
        <f t="shared" si="13"/>
        <v>0</v>
      </c>
      <c r="G29" s="139">
        <f t="shared" si="13"/>
        <v>3.7533796800000001</v>
      </c>
      <c r="H29" s="173">
        <f t="shared" si="13"/>
        <v>2.725241</v>
      </c>
      <c r="I29" s="46">
        <f t="shared" si="13"/>
        <v>0</v>
      </c>
      <c r="J29" s="47">
        <f t="shared" si="13"/>
        <v>0</v>
      </c>
      <c r="K29" s="224">
        <f t="shared" si="13"/>
        <v>2.725241</v>
      </c>
      <c r="L29" s="138">
        <f t="shared" si="13"/>
        <v>0</v>
      </c>
      <c r="M29" s="45">
        <f t="shared" si="13"/>
        <v>0</v>
      </c>
      <c r="N29" s="139">
        <f t="shared" si="13"/>
        <v>0</v>
      </c>
      <c r="O29" s="448" t="s">
        <v>489</v>
      </c>
    </row>
    <row r="30" spans="2:15" ht="20.25" customHeight="1" x14ac:dyDescent="0.25">
      <c r="B30" s="435" t="s">
        <v>401</v>
      </c>
      <c r="C30" s="533" t="s">
        <v>402</v>
      </c>
      <c r="D30" s="98">
        <f>SUM(E30:G30)</f>
        <v>2.725241</v>
      </c>
      <c r="E30" s="75">
        <v>0</v>
      </c>
      <c r="F30" s="76">
        <v>0</v>
      </c>
      <c r="G30" s="99">
        <v>2.725241</v>
      </c>
      <c r="H30" s="98">
        <f>SUM(I30:K30)</f>
        <v>2.725241</v>
      </c>
      <c r="I30" s="75">
        <v>0</v>
      </c>
      <c r="J30" s="76">
        <v>0</v>
      </c>
      <c r="K30" s="461">
        <v>2.725241</v>
      </c>
      <c r="L30" s="534">
        <v>0</v>
      </c>
      <c r="M30" s="535">
        <v>0</v>
      </c>
      <c r="N30" s="524">
        <v>0</v>
      </c>
      <c r="O30" s="536" t="s">
        <v>490</v>
      </c>
    </row>
    <row r="31" spans="2:15" ht="20.25" customHeight="1" thickBot="1" x14ac:dyDescent="0.3">
      <c r="B31" s="132" t="s">
        <v>468</v>
      </c>
      <c r="C31" s="308" t="s">
        <v>488</v>
      </c>
      <c r="D31" s="121">
        <f>SUM(E31:G31)</f>
        <v>1.0281386800000001</v>
      </c>
      <c r="E31" s="49">
        <v>0</v>
      </c>
      <c r="F31" s="50">
        <v>0</v>
      </c>
      <c r="G31" s="122">
        <v>1.0281386800000001</v>
      </c>
      <c r="H31" s="121">
        <f>SUM(I31:K31)</f>
        <v>0</v>
      </c>
      <c r="I31" s="49">
        <v>0</v>
      </c>
      <c r="J31" s="50">
        <v>0</v>
      </c>
      <c r="K31" s="122">
        <v>0</v>
      </c>
      <c r="L31" s="124">
        <v>0</v>
      </c>
      <c r="M31" s="125">
        <v>0</v>
      </c>
      <c r="N31" s="126">
        <v>0</v>
      </c>
      <c r="O31" s="449" t="s">
        <v>490</v>
      </c>
    </row>
    <row r="32" spans="2:15" ht="20.25" customHeight="1" x14ac:dyDescent="0.25">
      <c r="B32" s="409" t="s">
        <v>243</v>
      </c>
      <c r="C32" s="410" t="s">
        <v>244</v>
      </c>
      <c r="D32" s="11">
        <f>+D33</f>
        <v>1.69794263</v>
      </c>
      <c r="E32" s="545">
        <f t="shared" ref="E32:N33" si="14">+E33</f>
        <v>0.40257787</v>
      </c>
      <c r="F32" s="55">
        <f t="shared" si="14"/>
        <v>0.93934835000000005</v>
      </c>
      <c r="G32" s="544">
        <f t="shared" si="14"/>
        <v>0.35601641000000001</v>
      </c>
      <c r="H32" s="11">
        <f>+H33</f>
        <v>1.69794263</v>
      </c>
      <c r="I32" s="545">
        <f t="shared" si="14"/>
        <v>0.40257787</v>
      </c>
      <c r="J32" s="55">
        <f t="shared" si="14"/>
        <v>0.93934835000000005</v>
      </c>
      <c r="K32" s="547">
        <f t="shared" si="14"/>
        <v>0.35601641000000001</v>
      </c>
      <c r="L32" s="136">
        <f t="shared" si="14"/>
        <v>1.577</v>
      </c>
      <c r="M32" s="11">
        <f t="shared" si="14"/>
        <v>0</v>
      </c>
      <c r="N32" s="456">
        <f t="shared" si="14"/>
        <v>0</v>
      </c>
      <c r="O32" s="450"/>
    </row>
    <row r="33" spans="2:15" ht="20.25" customHeight="1" x14ac:dyDescent="0.25">
      <c r="B33" s="13" t="s">
        <v>169</v>
      </c>
      <c r="C33" s="14" t="s">
        <v>170</v>
      </c>
      <c r="D33" s="15">
        <f>+D34</f>
        <v>1.69794263</v>
      </c>
      <c r="E33" s="46">
        <f t="shared" si="14"/>
        <v>0.40257787</v>
      </c>
      <c r="F33" s="47">
        <f t="shared" si="14"/>
        <v>0.93934835000000005</v>
      </c>
      <c r="G33" s="45">
        <f t="shared" si="14"/>
        <v>0.35601641000000001</v>
      </c>
      <c r="H33" s="15">
        <f>+H34</f>
        <v>1.69794263</v>
      </c>
      <c r="I33" s="46">
        <f t="shared" si="14"/>
        <v>0.40257787</v>
      </c>
      <c r="J33" s="548">
        <f t="shared" si="14"/>
        <v>0.93934835000000005</v>
      </c>
      <c r="K33" s="224">
        <f t="shared" si="14"/>
        <v>0.35601641000000001</v>
      </c>
      <c r="L33" s="173">
        <f t="shared" si="14"/>
        <v>1.577</v>
      </c>
      <c r="M33" s="15">
        <f t="shared" si="14"/>
        <v>0</v>
      </c>
      <c r="N33" s="457">
        <f t="shared" si="14"/>
        <v>0</v>
      </c>
      <c r="O33" s="451" t="s">
        <v>245</v>
      </c>
    </row>
    <row r="34" spans="2:15" ht="20.25" customHeight="1" thickBot="1" x14ac:dyDescent="0.3">
      <c r="B34" s="380" t="s">
        <v>383</v>
      </c>
      <c r="C34" s="68" t="s">
        <v>246</v>
      </c>
      <c r="D34" s="48">
        <f>+G34+F34+E34</f>
        <v>1.69794263</v>
      </c>
      <c r="E34" s="538">
        <v>0.40257787</v>
      </c>
      <c r="F34" s="546">
        <v>0.93934835000000005</v>
      </c>
      <c r="G34" s="537">
        <v>0.35601641000000001</v>
      </c>
      <c r="H34" s="48">
        <f>+K34+J34+I34</f>
        <v>1.69794263</v>
      </c>
      <c r="I34" s="411">
        <v>0.40257787</v>
      </c>
      <c r="J34" s="549">
        <f>0.93934835</f>
        <v>0.93934835000000005</v>
      </c>
      <c r="K34" s="367">
        <v>0.35601641000000001</v>
      </c>
      <c r="L34" s="197">
        <v>1.577</v>
      </c>
      <c r="M34" s="309">
        <v>0</v>
      </c>
      <c r="N34" s="458">
        <v>0</v>
      </c>
      <c r="O34" s="452" t="s">
        <v>76</v>
      </c>
    </row>
    <row r="35" spans="2:15" ht="24" customHeight="1" thickBot="1" x14ac:dyDescent="0.3">
      <c r="B35" s="88" t="s">
        <v>69</v>
      </c>
      <c r="C35" s="89"/>
      <c r="D35" s="100">
        <f>D12+D8+D25+D32+D28</f>
        <v>114.17854012999999</v>
      </c>
      <c r="E35" s="101">
        <f t="shared" ref="E35:N35" si="15">E12+E8+E25+E32+E28</f>
        <v>36.98587217</v>
      </c>
      <c r="F35" s="102">
        <f t="shared" si="15"/>
        <v>37.812851040000005</v>
      </c>
      <c r="G35" s="103">
        <f t="shared" si="15"/>
        <v>39.379816920000003</v>
      </c>
      <c r="H35" s="108">
        <f t="shared" si="15"/>
        <v>101.84348831</v>
      </c>
      <c r="I35" s="101">
        <f t="shared" si="15"/>
        <v>2.940966</v>
      </c>
      <c r="J35" s="102">
        <f t="shared" si="15"/>
        <v>45.221265210000006</v>
      </c>
      <c r="K35" s="443">
        <f t="shared" si="15"/>
        <v>53.681257100000003</v>
      </c>
      <c r="L35" s="100">
        <f t="shared" si="15"/>
        <v>79.741022940000008</v>
      </c>
      <c r="M35" s="108">
        <f t="shared" si="15"/>
        <v>68.101976590000007</v>
      </c>
      <c r="N35" s="109">
        <f t="shared" si="15"/>
        <v>55.707451890000002</v>
      </c>
      <c r="O35" s="454"/>
    </row>
    <row r="36" spans="2:15" ht="9.75" customHeight="1" thickTop="1" x14ac:dyDescent="0.25">
      <c r="B36" s="68"/>
    </row>
    <row r="37" spans="2:15" x14ac:dyDescent="0.25">
      <c r="B37" s="114" t="s">
        <v>27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5" x14ac:dyDescent="0.25">
      <c r="B38" s="114" t="s">
        <v>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5" x14ac:dyDescent="0.25">
      <c r="B39" s="114" t="s">
        <v>280</v>
      </c>
    </row>
    <row r="40" spans="2:15" x14ac:dyDescent="0.25">
      <c r="B40" s="115" t="s">
        <v>279</v>
      </c>
    </row>
    <row r="41" spans="2:15" x14ac:dyDescent="0.25">
      <c r="B41" s="115" t="s">
        <v>70</v>
      </c>
    </row>
    <row r="42" spans="2:15" x14ac:dyDescent="0.25">
      <c r="C42" s="8"/>
      <c r="O42" s="9"/>
    </row>
    <row r="43" spans="2:15" x14ac:dyDescent="0.25">
      <c r="C43" s="10"/>
    </row>
    <row r="44" spans="2:15" x14ac:dyDescent="0.25">
      <c r="C44" s="10"/>
    </row>
    <row r="45" spans="2:15" x14ac:dyDescent="0.25">
      <c r="C45" s="10"/>
    </row>
    <row r="46" spans="2:15" x14ac:dyDescent="0.25">
      <c r="C46" s="10"/>
    </row>
    <row r="47" spans="2:15" x14ac:dyDescent="0.25">
      <c r="C47" s="10"/>
    </row>
    <row r="48" spans="2:15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5" spans="3:3" x14ac:dyDescent="0.25">
      <c r="C55" s="8"/>
    </row>
    <row r="57" spans="3:3" x14ac:dyDescent="0.25">
      <c r="C57" s="8"/>
    </row>
    <row r="59" spans="3:3" x14ac:dyDescent="0.25">
      <c r="C59" s="8"/>
    </row>
  </sheetData>
  <mergeCells count="8">
    <mergeCell ref="B2:O2"/>
    <mergeCell ref="B3:O3"/>
    <mergeCell ref="B5:C7"/>
    <mergeCell ref="O5:O7"/>
    <mergeCell ref="D5:K5"/>
    <mergeCell ref="L5:N6"/>
    <mergeCell ref="D6:G6"/>
    <mergeCell ref="H6:K6"/>
  </mergeCells>
  <hyperlinks>
    <hyperlink ref="C22" r:id="rId1" display="* Planes de sosntenibilidad turística en destino - Destinos Xacobeo 2021"/>
    <hyperlink ref="C23" r:id="rId2" display="* Mantenimiento y rehabiliación del patrimonio histórico con uso turístico"/>
    <hyperlink ref="C17" r:id="rId3" display="* Planes de sosntenibilidad turística en destino"/>
    <hyperlink ref="C21" r:id="rId4"/>
    <hyperlink ref="L21" r:id="rId5" display="https://sede.asturias.es/bopa/2023/01/18/2023-00239.pdf"/>
    <hyperlink ref="C18" r:id="rId6"/>
    <hyperlink ref="C19" r:id="rId7"/>
    <hyperlink ref="F10" r:id="rId8" display="https://www.boe.es/boe/dias/2022/09/22/pdfs/BOE-A-2022-15443.pdf"/>
    <hyperlink ref="G10" r:id="rId9" display="https://www.boe.es/boe/dias/2022/09/22/pdfs/BOE-A-2022-15443.pdf"/>
    <hyperlink ref="E10" r:id="rId10" display="https://www.boe.es/boe/dias/2021/12/15/pdfs/BOE-A-2021-20690.pdf"/>
    <hyperlink ref="E34" r:id="rId11" display="https://www.boe.es/diario_boe/txt.php?id=BOE-A-2021-11957"/>
    <hyperlink ref="F34" r:id="rId12" display="https://www.boe.es/boe/dias/2022/06/22/pdfs/BOE-A-2022-10337.pdf"/>
    <hyperlink ref="G34" r:id="rId13" display="https://www.boe.es/diario_boe/txt.php?id=BOE-A-2023-7322"/>
    <hyperlink ref="C11" r:id="rId14"/>
    <hyperlink ref="G11" r:id="rId15" display="https://www.pap.hacienda.gob.es/bdnstrans/GE/es/convocatoria/646161"/>
    <hyperlink ref="L22" r:id="rId16" display="https://sede.asturias.es/bopa/2023/12/15/2023-11014.pdf"/>
    <hyperlink ref="G21" r:id="rId17" display="https://www.boe.es/boe/dias/2024/01/23/pdfs/BOE-A-2024-1284.pdf"/>
    <hyperlink ref="C31" r:id="rId18"/>
    <hyperlink ref="C20" r:id="rId19"/>
    <hyperlink ref="F21" r:id="rId20" display="https://www.boe.es/buscar/doc.php?id=BOE-A-2022-5653"/>
  </hyperlinks>
  <printOptions horizontalCentered="1" verticalCentered="1"/>
  <pageMargins left="0" right="0" top="0" bottom="0" header="0" footer="0"/>
  <pageSetup paperSize="9" scale="61" orientation="landscape" verticalDpi="0" r:id="rId21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6.7109375" style="2" customWidth="1"/>
    <col min="3" max="3" width="69.7109375" style="1" customWidth="1"/>
    <col min="4" max="11" width="9" style="1" customWidth="1"/>
    <col min="12" max="14" width="14.5703125" style="1" customWidth="1"/>
    <col min="15" max="15" width="67.42578125" style="1" customWidth="1"/>
    <col min="16" max="16" width="47.140625" style="1" customWidth="1"/>
    <col min="17" max="16384" width="11.42578125" style="1"/>
  </cols>
  <sheetData>
    <row r="1" spans="2:15" ht="67.5" customHeight="1" x14ac:dyDescent="0.25"/>
    <row r="2" spans="2:15" ht="17.25" x14ac:dyDescent="0.25">
      <c r="B2" s="566" t="s">
        <v>501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2:15" ht="17.25" x14ac:dyDescent="0.25">
      <c r="B3" s="567" t="s">
        <v>414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2:15" ht="8.25" customHeight="1" thickBot="1" x14ac:dyDescent="0.3">
      <c r="C4" s="8"/>
      <c r="E4" s="9"/>
    </row>
    <row r="5" spans="2:15" ht="27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4"/>
      <c r="L5" s="577" t="s">
        <v>278</v>
      </c>
      <c r="M5" s="578"/>
      <c r="N5" s="574"/>
      <c r="O5" s="584" t="s">
        <v>71</v>
      </c>
    </row>
    <row r="6" spans="2:15" ht="28.5" customHeight="1" thickTop="1" thickBot="1" x14ac:dyDescent="0.3">
      <c r="B6" s="570"/>
      <c r="C6" s="571"/>
      <c r="D6" s="581" t="s">
        <v>55</v>
      </c>
      <c r="E6" s="582"/>
      <c r="F6" s="582"/>
      <c r="G6" s="583"/>
      <c r="H6" s="581" t="s">
        <v>56</v>
      </c>
      <c r="I6" s="582"/>
      <c r="J6" s="582"/>
      <c r="K6" s="583"/>
      <c r="L6" s="579"/>
      <c r="M6" s="580"/>
      <c r="N6" s="576"/>
      <c r="O6" s="585"/>
    </row>
    <row r="7" spans="2:15" ht="39.75" customHeight="1" thickBot="1" x14ac:dyDescent="0.3">
      <c r="B7" s="572"/>
      <c r="C7" s="573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586"/>
    </row>
    <row r="8" spans="2:15" ht="27" customHeight="1" thickBot="1" x14ac:dyDescent="0.3">
      <c r="B8" s="81" t="s">
        <v>77</v>
      </c>
      <c r="C8" s="82" t="s">
        <v>78</v>
      </c>
      <c r="D8" s="96">
        <f>+D9</f>
        <v>10.3056</v>
      </c>
      <c r="E8" s="39">
        <f t="shared" ref="E8:K8" si="0">+E9</f>
        <v>10.3056</v>
      </c>
      <c r="F8" s="42">
        <f t="shared" si="0"/>
        <v>0</v>
      </c>
      <c r="G8" s="97">
        <f t="shared" si="0"/>
        <v>0</v>
      </c>
      <c r="H8" s="96">
        <f>+H9</f>
        <v>10.3056</v>
      </c>
      <c r="I8" s="39">
        <f t="shared" si="0"/>
        <v>10.3056</v>
      </c>
      <c r="J8" s="42">
        <f t="shared" si="0"/>
        <v>0</v>
      </c>
      <c r="K8" s="97">
        <f t="shared" si="0"/>
        <v>0</v>
      </c>
      <c r="L8" s="96">
        <f t="shared" ref="L8:N9" si="1">+L9</f>
        <v>2.4529999999999998</v>
      </c>
      <c r="M8" s="80">
        <f t="shared" si="1"/>
        <v>2.2759999999999998</v>
      </c>
      <c r="N8" s="107">
        <f t="shared" si="1"/>
        <v>1.208</v>
      </c>
      <c r="O8" s="123"/>
    </row>
    <row r="9" spans="2:15" ht="27" customHeight="1" x14ac:dyDescent="0.25">
      <c r="B9" s="83" t="s">
        <v>79</v>
      </c>
      <c r="C9" s="84" t="s">
        <v>80</v>
      </c>
      <c r="D9" s="94">
        <f>+D10</f>
        <v>10.3056</v>
      </c>
      <c r="E9" s="40">
        <f t="shared" ref="E9:K9" si="2">+E10</f>
        <v>10.3056</v>
      </c>
      <c r="F9" s="43">
        <f t="shared" si="2"/>
        <v>0</v>
      </c>
      <c r="G9" s="95">
        <f t="shared" si="2"/>
        <v>0</v>
      </c>
      <c r="H9" s="94">
        <f>+H10</f>
        <v>10.3056</v>
      </c>
      <c r="I9" s="40">
        <f t="shared" si="2"/>
        <v>10.3056</v>
      </c>
      <c r="J9" s="43">
        <f t="shared" si="2"/>
        <v>0</v>
      </c>
      <c r="K9" s="95">
        <f t="shared" si="2"/>
        <v>0</v>
      </c>
      <c r="L9" s="359">
        <f t="shared" si="1"/>
        <v>2.4529999999999998</v>
      </c>
      <c r="M9" s="407">
        <f t="shared" si="1"/>
        <v>2.2759999999999998</v>
      </c>
      <c r="N9" s="408">
        <f t="shared" si="1"/>
        <v>1.208</v>
      </c>
      <c r="O9" s="111" t="s">
        <v>81</v>
      </c>
    </row>
    <row r="10" spans="2:15" ht="27" customHeight="1" thickBot="1" x14ac:dyDescent="0.3">
      <c r="B10" s="132" t="s">
        <v>320</v>
      </c>
      <c r="C10" s="86" t="s">
        <v>82</v>
      </c>
      <c r="D10" s="121">
        <f>SUM(E10:G10)</f>
        <v>10.3056</v>
      </c>
      <c r="E10" s="49">
        <v>10.3056</v>
      </c>
      <c r="F10" s="50">
        <v>0</v>
      </c>
      <c r="G10" s="122">
        <v>0</v>
      </c>
      <c r="H10" s="121">
        <f>SUM(I10:K10)</f>
        <v>10.3056</v>
      </c>
      <c r="I10" s="49">
        <v>10.3056</v>
      </c>
      <c r="J10" s="50">
        <v>0</v>
      </c>
      <c r="K10" s="122">
        <v>0</v>
      </c>
      <c r="L10" s="197">
        <v>2.4529999999999998</v>
      </c>
      <c r="M10" s="335">
        <v>2.2759999999999998</v>
      </c>
      <c r="N10" s="199">
        <v>1.208</v>
      </c>
      <c r="O10" s="127" t="s">
        <v>83</v>
      </c>
    </row>
    <row r="11" spans="2:15" ht="27" customHeight="1" thickBot="1" x14ac:dyDescent="0.3">
      <c r="B11" s="81" t="s">
        <v>72</v>
      </c>
      <c r="C11" s="82" t="s">
        <v>73</v>
      </c>
      <c r="D11" s="96">
        <f t="shared" ref="D11:N12" si="3">+D12</f>
        <v>6.1560920000000001</v>
      </c>
      <c r="E11" s="39">
        <f t="shared" si="3"/>
        <v>0.96575299999999997</v>
      </c>
      <c r="F11" s="42">
        <f t="shared" si="3"/>
        <v>5.0320830000000001</v>
      </c>
      <c r="G11" s="97">
        <f t="shared" si="3"/>
        <v>0.15825600000000001</v>
      </c>
      <c r="H11" s="96">
        <f t="shared" si="3"/>
        <v>6.1560920000000001</v>
      </c>
      <c r="I11" s="39">
        <f t="shared" si="3"/>
        <v>0.96575299999999997</v>
      </c>
      <c r="J11" s="42">
        <f t="shared" si="3"/>
        <v>5.0320830000000001</v>
      </c>
      <c r="K11" s="97">
        <f t="shared" si="3"/>
        <v>0.15825600000000001</v>
      </c>
      <c r="L11" s="96">
        <f t="shared" si="3"/>
        <v>5.5309999999999997</v>
      </c>
      <c r="M11" s="80">
        <f t="shared" si="3"/>
        <v>5.1859999999999999</v>
      </c>
      <c r="N11" s="107">
        <f t="shared" si="3"/>
        <v>1.9650000000000001</v>
      </c>
      <c r="O11" s="110"/>
    </row>
    <row r="12" spans="2:15" ht="27" customHeight="1" x14ac:dyDescent="0.25">
      <c r="B12" s="83" t="s">
        <v>74</v>
      </c>
      <c r="C12" s="84" t="s">
        <v>75</v>
      </c>
      <c r="D12" s="94">
        <f>+D13</f>
        <v>6.1560920000000001</v>
      </c>
      <c r="E12" s="40">
        <f t="shared" si="3"/>
        <v>0.96575299999999997</v>
      </c>
      <c r="F12" s="43">
        <f t="shared" si="3"/>
        <v>5.0320830000000001</v>
      </c>
      <c r="G12" s="95">
        <f t="shared" si="3"/>
        <v>0.15825600000000001</v>
      </c>
      <c r="H12" s="94">
        <f t="shared" si="3"/>
        <v>6.1560920000000001</v>
      </c>
      <c r="I12" s="40">
        <f t="shared" si="3"/>
        <v>0.96575299999999997</v>
      </c>
      <c r="J12" s="43">
        <f t="shared" si="3"/>
        <v>5.0320830000000001</v>
      </c>
      <c r="K12" s="95">
        <f t="shared" si="3"/>
        <v>0.15825600000000001</v>
      </c>
      <c r="L12" s="94">
        <f t="shared" si="3"/>
        <v>5.5309999999999997</v>
      </c>
      <c r="M12" s="79">
        <f t="shared" si="3"/>
        <v>5.1859999999999999</v>
      </c>
      <c r="N12" s="106">
        <f t="shared" si="3"/>
        <v>1.9650000000000001</v>
      </c>
      <c r="O12" s="111" t="s">
        <v>438</v>
      </c>
    </row>
    <row r="13" spans="2:15" ht="27" customHeight="1" thickBot="1" x14ac:dyDescent="0.3">
      <c r="B13" s="132" t="s">
        <v>318</v>
      </c>
      <c r="C13" s="120" t="s">
        <v>260</v>
      </c>
      <c r="D13" s="121">
        <f>+E13+F13+G13</f>
        <v>6.1560920000000001</v>
      </c>
      <c r="E13" s="333">
        <v>0.96575299999999997</v>
      </c>
      <c r="F13" s="305">
        <v>5.0320830000000001</v>
      </c>
      <c r="G13" s="334">
        <v>0.15825600000000001</v>
      </c>
      <c r="H13" s="121">
        <f>+I13+J13+K13</f>
        <v>6.1560920000000001</v>
      </c>
      <c r="I13" s="49">
        <v>0.96575299999999997</v>
      </c>
      <c r="J13" s="50">
        <v>5.0320830000000001</v>
      </c>
      <c r="K13" s="122">
        <v>0.15825600000000001</v>
      </c>
      <c r="L13" s="197">
        <v>5.5309999999999997</v>
      </c>
      <c r="M13" s="198">
        <v>5.1859999999999999</v>
      </c>
      <c r="N13" s="199">
        <v>1.9650000000000001</v>
      </c>
      <c r="O13" s="112" t="s">
        <v>76</v>
      </c>
    </row>
    <row r="14" spans="2:15" ht="27" customHeight="1" thickBot="1" x14ac:dyDescent="0.3">
      <c r="B14" s="88" t="s">
        <v>69</v>
      </c>
      <c r="C14" s="89"/>
      <c r="D14" s="100">
        <f>+D8+D11</f>
        <v>16.461691999999999</v>
      </c>
      <c r="E14" s="101">
        <f t="shared" ref="E14:N14" si="4">+E8+E11</f>
        <v>11.271353</v>
      </c>
      <c r="F14" s="102">
        <f t="shared" si="4"/>
        <v>5.0320830000000001</v>
      </c>
      <c r="G14" s="103">
        <f t="shared" si="4"/>
        <v>0.15825600000000001</v>
      </c>
      <c r="H14" s="100">
        <f t="shared" si="4"/>
        <v>16.461691999999999</v>
      </c>
      <c r="I14" s="101">
        <f t="shared" si="4"/>
        <v>11.271353</v>
      </c>
      <c r="J14" s="102">
        <f t="shared" si="4"/>
        <v>5.0320830000000001</v>
      </c>
      <c r="K14" s="103">
        <f t="shared" si="4"/>
        <v>0.15825600000000001</v>
      </c>
      <c r="L14" s="100">
        <f t="shared" si="4"/>
        <v>7.984</v>
      </c>
      <c r="M14" s="108">
        <f t="shared" si="4"/>
        <v>7.4619999999999997</v>
      </c>
      <c r="N14" s="109">
        <f t="shared" si="4"/>
        <v>3.173</v>
      </c>
      <c r="O14" s="113"/>
    </row>
    <row r="15" spans="2:15" ht="11.25" customHeight="1" thickTop="1" x14ac:dyDescent="0.25">
      <c r="B15" s="68"/>
      <c r="C15" s="10"/>
    </row>
    <row r="16" spans="2:15" x14ac:dyDescent="0.25">
      <c r="B16" s="114" t="s">
        <v>27</v>
      </c>
      <c r="C16" s="10"/>
    </row>
    <row r="17" spans="2:3" x14ac:dyDescent="0.25">
      <c r="B17" s="114" t="s">
        <v>28</v>
      </c>
      <c r="C17" s="10"/>
    </row>
    <row r="18" spans="2:3" x14ac:dyDescent="0.25">
      <c r="B18" s="114" t="s">
        <v>280</v>
      </c>
      <c r="C18" s="10"/>
    </row>
    <row r="19" spans="2:3" x14ac:dyDescent="0.25">
      <c r="B19" s="115" t="s">
        <v>279</v>
      </c>
      <c r="C19" s="10"/>
    </row>
    <row r="20" spans="2:3" x14ac:dyDescent="0.25">
      <c r="B20" s="115" t="s">
        <v>70</v>
      </c>
    </row>
    <row r="21" spans="2:3" x14ac:dyDescent="0.25">
      <c r="C21" s="8"/>
    </row>
    <row r="23" spans="2:3" x14ac:dyDescent="0.25">
      <c r="C23" s="8"/>
    </row>
    <row r="25" spans="2:3" x14ac:dyDescent="0.25">
      <c r="C25" s="310"/>
    </row>
  </sheetData>
  <mergeCells count="8">
    <mergeCell ref="B5:C7"/>
    <mergeCell ref="O5:O7"/>
    <mergeCell ref="B2:O2"/>
    <mergeCell ref="B3:O3"/>
    <mergeCell ref="D5:K5"/>
    <mergeCell ref="L5:N6"/>
    <mergeCell ref="D6:G6"/>
    <mergeCell ref="H6:K6"/>
  </mergeCells>
  <hyperlinks>
    <hyperlink ref="C10" r:id="rId1"/>
    <hyperlink ref="M10" r:id="rId2" display="https://sede.asturias.es/documents/217768/1416596/Relaciones+Trimestrales+Contratos+Menores+CONSEJER%C3%8DA+DE+HACIENDA+expediente++1T-2022.pdf/b76a837d-b3ed-d1e0-f25f-f349fa62813c?t=1651833449148"/>
    <hyperlink ref="G13" r:id="rId3" display="https://www.boe.es/boe/dias/2023/04/03/pdfs/BOE-A-2023-8397.pdf"/>
    <hyperlink ref="F13" r:id="rId4" display="https://www.boe.es/boe/dias/2022/06/18/pdfs/BOE-A-2022-10105.pdf"/>
    <hyperlink ref="E13" r:id="rId5" display="https://www.boe.es/boe/dias/2021/05/12/pdfs/BOE-A-2021-7873.pdf"/>
  </hyperlinks>
  <pageMargins left="0.7" right="0.7" top="0.75" bottom="0.75" header="0.3" footer="0.3"/>
  <pageSetup paperSize="9" scale="48" fitToHeight="0" orientation="landscape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42578125" style="2" customWidth="1"/>
    <col min="3" max="3" width="90.85546875" style="1" customWidth="1"/>
    <col min="4" max="13" width="9" style="1" customWidth="1"/>
    <col min="14" max="16" width="16" style="1" customWidth="1"/>
    <col min="17" max="17" width="84.85546875" style="1" customWidth="1"/>
    <col min="18" max="20" width="11.42578125" style="1"/>
    <col min="21" max="21" width="47.140625" style="1" customWidth="1"/>
    <col min="22" max="16384" width="11.42578125" style="1"/>
  </cols>
  <sheetData>
    <row r="1" spans="2:18" ht="66.75" customHeight="1" x14ac:dyDescent="0.25"/>
    <row r="2" spans="2:18" ht="23.25" customHeight="1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2:18" ht="17.25" x14ac:dyDescent="0.25">
      <c r="B3" s="567" t="s">
        <v>415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2:18" ht="9.75" customHeight="1" thickBot="1" x14ac:dyDescent="0.3"/>
    <row r="5" spans="2:18" ht="23.25" customHeight="1" thickTop="1" thickBot="1" x14ac:dyDescent="0.3">
      <c r="B5" s="568" t="s">
        <v>53</v>
      </c>
      <c r="C5" s="569"/>
      <c r="D5" s="587" t="s">
        <v>272</v>
      </c>
      <c r="E5" s="588"/>
      <c r="F5" s="588"/>
      <c r="G5" s="588"/>
      <c r="H5" s="588"/>
      <c r="I5" s="588"/>
      <c r="J5" s="588"/>
      <c r="K5" s="588"/>
      <c r="L5" s="588"/>
      <c r="M5" s="589"/>
      <c r="N5" s="577" t="s">
        <v>278</v>
      </c>
      <c r="O5" s="578"/>
      <c r="P5" s="574"/>
      <c r="Q5" s="584" t="s">
        <v>71</v>
      </c>
    </row>
    <row r="6" spans="2:18" ht="22.5" customHeight="1" thickTop="1" thickBot="1" x14ac:dyDescent="0.3">
      <c r="B6" s="570"/>
      <c r="C6" s="571"/>
      <c r="D6" s="581" t="s">
        <v>55</v>
      </c>
      <c r="E6" s="582"/>
      <c r="F6" s="582"/>
      <c r="G6" s="582"/>
      <c r="H6" s="583"/>
      <c r="I6" s="581" t="s">
        <v>56</v>
      </c>
      <c r="J6" s="582"/>
      <c r="K6" s="582"/>
      <c r="L6" s="582"/>
      <c r="M6" s="583"/>
      <c r="N6" s="579"/>
      <c r="O6" s="580"/>
      <c r="P6" s="576"/>
      <c r="Q6" s="585"/>
    </row>
    <row r="7" spans="2:18" ht="30.75" customHeight="1" thickBot="1" x14ac:dyDescent="0.3">
      <c r="B7" s="572"/>
      <c r="C7" s="573"/>
      <c r="D7" s="90" t="s">
        <v>57</v>
      </c>
      <c r="E7" s="65">
        <v>2020</v>
      </c>
      <c r="F7" s="33">
        <v>2021</v>
      </c>
      <c r="G7" s="34">
        <v>2022</v>
      </c>
      <c r="H7" s="220">
        <v>2023</v>
      </c>
      <c r="I7" s="90" t="s">
        <v>57</v>
      </c>
      <c r="J7" s="65">
        <v>2020</v>
      </c>
      <c r="K7" s="33">
        <v>2021</v>
      </c>
      <c r="L7" s="34">
        <v>2022</v>
      </c>
      <c r="M7" s="91">
        <v>2023</v>
      </c>
      <c r="N7" s="104" t="s">
        <v>6</v>
      </c>
      <c r="O7" s="78" t="s">
        <v>7</v>
      </c>
      <c r="P7" s="105" t="s">
        <v>8</v>
      </c>
      <c r="Q7" s="586"/>
    </row>
    <row r="8" spans="2:18" ht="25.5" customHeight="1" thickBot="1" x14ac:dyDescent="0.3">
      <c r="B8" s="18" t="s">
        <v>77</v>
      </c>
      <c r="C8" s="19" t="s">
        <v>78</v>
      </c>
      <c r="D8" s="20">
        <f>+D9+D14</f>
        <v>136.39262653000003</v>
      </c>
      <c r="E8" s="39">
        <f t="shared" ref="E8:P8" si="0">+E9+E14</f>
        <v>7.5960000000000001</v>
      </c>
      <c r="F8" s="147">
        <f t="shared" si="0"/>
        <v>70.268279100000001</v>
      </c>
      <c r="G8" s="42">
        <f t="shared" si="0"/>
        <v>45.883809999999997</v>
      </c>
      <c r="H8" s="221">
        <f t="shared" si="0"/>
        <v>12.64453743</v>
      </c>
      <c r="I8" s="96">
        <f t="shared" si="0"/>
        <v>116.82145953000001</v>
      </c>
      <c r="J8" s="39">
        <f t="shared" si="0"/>
        <v>7.5960000000000001</v>
      </c>
      <c r="K8" s="147">
        <f t="shared" si="0"/>
        <v>70.268279100000001</v>
      </c>
      <c r="L8" s="42">
        <f t="shared" si="0"/>
        <v>12.145</v>
      </c>
      <c r="M8" s="97">
        <f t="shared" si="0"/>
        <v>26.812180430000002</v>
      </c>
      <c r="N8" s="80">
        <f t="shared" si="0"/>
        <v>84.572326529999998</v>
      </c>
      <c r="O8" s="80">
        <f t="shared" si="0"/>
        <v>77.879071470000014</v>
      </c>
      <c r="P8" s="339">
        <f t="shared" si="0"/>
        <v>33.579071469999995</v>
      </c>
      <c r="Q8" s="21"/>
    </row>
    <row r="9" spans="2:18" ht="20.25" customHeight="1" x14ac:dyDescent="0.25">
      <c r="B9" s="71" t="s">
        <v>79</v>
      </c>
      <c r="C9" s="17" t="s">
        <v>80</v>
      </c>
      <c r="D9" s="22">
        <f t="shared" ref="D9:P9" si="1">SUM(D10:D13)</f>
        <v>134.92213743000002</v>
      </c>
      <c r="E9" s="40">
        <f t="shared" si="1"/>
        <v>7.5960000000000001</v>
      </c>
      <c r="F9" s="148">
        <f t="shared" si="1"/>
        <v>68.797790000000006</v>
      </c>
      <c r="G9" s="43">
        <f t="shared" si="1"/>
        <v>45.883809999999997</v>
      </c>
      <c r="H9" s="219">
        <f t="shared" si="1"/>
        <v>12.64453743</v>
      </c>
      <c r="I9" s="94">
        <f t="shared" si="1"/>
        <v>115.35097043000002</v>
      </c>
      <c r="J9" s="40">
        <f t="shared" si="1"/>
        <v>7.5960000000000001</v>
      </c>
      <c r="K9" s="148">
        <f t="shared" si="1"/>
        <v>68.797790000000006</v>
      </c>
      <c r="L9" s="43">
        <f t="shared" si="1"/>
        <v>12.145</v>
      </c>
      <c r="M9" s="95">
        <f t="shared" si="1"/>
        <v>26.812180430000002</v>
      </c>
      <c r="N9" s="35">
        <f t="shared" si="1"/>
        <v>83.101837439999997</v>
      </c>
      <c r="O9" s="35">
        <f t="shared" si="1"/>
        <v>76.615000000000009</v>
      </c>
      <c r="P9" s="219">
        <f t="shared" si="1"/>
        <v>32.314999999999998</v>
      </c>
      <c r="Q9" s="23" t="s">
        <v>162</v>
      </c>
    </row>
    <row r="10" spans="2:18" ht="24" customHeight="1" x14ac:dyDescent="0.25">
      <c r="B10" s="404" t="s">
        <v>347</v>
      </c>
      <c r="C10" s="68" t="s">
        <v>163</v>
      </c>
      <c r="D10" s="48">
        <f>SUM(E10:H10)</f>
        <v>61.696600000000004</v>
      </c>
      <c r="E10" s="49">
        <v>0</v>
      </c>
      <c r="F10" s="304">
        <v>27.957789999999999</v>
      </c>
      <c r="G10" s="305">
        <v>33.738810000000001</v>
      </c>
      <c r="H10" s="222">
        <v>0</v>
      </c>
      <c r="I10" s="121">
        <f>SUM(J10:M10)</f>
        <v>44.827195000000003</v>
      </c>
      <c r="J10" s="49">
        <v>0</v>
      </c>
      <c r="K10" s="151">
        <v>27.957789999999999</v>
      </c>
      <c r="L10" s="50">
        <v>0</v>
      </c>
      <c r="M10" s="122">
        <v>16.869405</v>
      </c>
      <c r="N10" s="198">
        <v>44.545999999999999</v>
      </c>
      <c r="O10" s="198">
        <v>39.948999999999998</v>
      </c>
      <c r="P10" s="341">
        <v>24.71</v>
      </c>
      <c r="Q10" s="217" t="s">
        <v>405</v>
      </c>
      <c r="R10" s="30"/>
    </row>
    <row r="11" spans="2:18" ht="24" customHeight="1" x14ac:dyDescent="0.25">
      <c r="B11" s="404" t="s">
        <v>450</v>
      </c>
      <c r="C11" s="68" t="s">
        <v>164</v>
      </c>
      <c r="D11" s="48">
        <f>SUM(E11:H11)</f>
        <v>24.29</v>
      </c>
      <c r="E11" s="49">
        <v>0</v>
      </c>
      <c r="F11" s="151">
        <v>0</v>
      </c>
      <c r="G11" s="305">
        <v>12.145</v>
      </c>
      <c r="H11" s="348">
        <v>12.145</v>
      </c>
      <c r="I11" s="121">
        <f>SUM(J11:M11)</f>
        <v>21.588237999999997</v>
      </c>
      <c r="J11" s="49">
        <v>0</v>
      </c>
      <c r="K11" s="151">
        <v>0</v>
      </c>
      <c r="L11" s="59">
        <v>12.145</v>
      </c>
      <c r="M11" s="122">
        <v>9.4432379999999991</v>
      </c>
      <c r="N11" s="125">
        <v>0</v>
      </c>
      <c r="O11" s="125">
        <v>0</v>
      </c>
      <c r="P11" s="340">
        <v>0</v>
      </c>
      <c r="Q11" s="63" t="s">
        <v>83</v>
      </c>
      <c r="R11" s="30"/>
    </row>
    <row r="12" spans="2:18" ht="24" customHeight="1" x14ac:dyDescent="0.25">
      <c r="B12" s="404" t="s">
        <v>451</v>
      </c>
      <c r="C12" s="64" t="s">
        <v>165</v>
      </c>
      <c r="D12" s="48">
        <f>SUM(E12:H12)</f>
        <v>47.596000000000004</v>
      </c>
      <c r="E12" s="49">
        <v>7.5960000000000001</v>
      </c>
      <c r="F12" s="151">
        <v>40</v>
      </c>
      <c r="G12" s="50">
        <v>0</v>
      </c>
      <c r="H12" s="222">
        <v>0</v>
      </c>
      <c r="I12" s="121">
        <f>SUM(J12:M12)</f>
        <v>47.596000000000004</v>
      </c>
      <c r="J12" s="49">
        <v>7.5960000000000001</v>
      </c>
      <c r="K12" s="151">
        <v>40</v>
      </c>
      <c r="L12" s="50">
        <v>0</v>
      </c>
      <c r="M12" s="122">
        <v>0</v>
      </c>
      <c r="N12" s="225">
        <v>37.477837439999995</v>
      </c>
      <c r="O12" s="198">
        <v>35.588000000000001</v>
      </c>
      <c r="P12" s="341">
        <v>7.6050000000000004</v>
      </c>
      <c r="Q12" s="63" t="s">
        <v>98</v>
      </c>
      <c r="R12" s="30"/>
    </row>
    <row r="13" spans="2:18" ht="24" customHeight="1" thickBot="1" x14ac:dyDescent="0.3">
      <c r="B13" s="404" t="s">
        <v>452</v>
      </c>
      <c r="C13" s="383" t="s">
        <v>166</v>
      </c>
      <c r="D13" s="384">
        <f>SUM(E13:H13)</f>
        <v>1.33953743</v>
      </c>
      <c r="E13" s="400">
        <v>0</v>
      </c>
      <c r="F13" s="385">
        <v>0.84</v>
      </c>
      <c r="G13" s="401">
        <v>0</v>
      </c>
      <c r="H13" s="382">
        <v>0.49953743</v>
      </c>
      <c r="I13" s="399">
        <f>SUM(J13:M13)</f>
        <v>1.33953743</v>
      </c>
      <c r="J13" s="400">
        <v>0</v>
      </c>
      <c r="K13" s="401">
        <v>0.84</v>
      </c>
      <c r="L13" s="401">
        <v>0</v>
      </c>
      <c r="M13" s="397">
        <v>0.49953743</v>
      </c>
      <c r="N13" s="391">
        <v>1.0780000000000001</v>
      </c>
      <c r="O13" s="198">
        <v>1.0780000000000001</v>
      </c>
      <c r="P13" s="340">
        <v>0</v>
      </c>
      <c r="Q13" s="343" t="s">
        <v>167</v>
      </c>
      <c r="R13" s="30"/>
    </row>
    <row r="14" spans="2:18" ht="24" customHeight="1" thickBot="1" x14ac:dyDescent="0.3">
      <c r="B14" s="18" t="s">
        <v>114</v>
      </c>
      <c r="C14" s="19" t="s">
        <v>168</v>
      </c>
      <c r="D14" s="20">
        <f t="shared" ref="D14:P14" si="2">+D15+D23</f>
        <v>1.4704891</v>
      </c>
      <c r="E14" s="39">
        <f t="shared" si="2"/>
        <v>0</v>
      </c>
      <c r="F14" s="147">
        <f t="shared" si="2"/>
        <v>1.4704891</v>
      </c>
      <c r="G14" s="42">
        <f t="shared" si="2"/>
        <v>0</v>
      </c>
      <c r="H14" s="221">
        <f t="shared" si="2"/>
        <v>0</v>
      </c>
      <c r="I14" s="96">
        <f t="shared" si="2"/>
        <v>1.4704891</v>
      </c>
      <c r="J14" s="39">
        <f t="shared" si="2"/>
        <v>0</v>
      </c>
      <c r="K14" s="147">
        <f t="shared" si="2"/>
        <v>1.4704891</v>
      </c>
      <c r="L14" s="42">
        <f t="shared" si="2"/>
        <v>0</v>
      </c>
      <c r="M14" s="97">
        <f t="shared" si="2"/>
        <v>0</v>
      </c>
      <c r="N14" s="80">
        <f t="shared" si="2"/>
        <v>1.4704890899999998</v>
      </c>
      <c r="O14" s="80">
        <f t="shared" si="2"/>
        <v>1.26407147</v>
      </c>
      <c r="P14" s="339">
        <f t="shared" si="2"/>
        <v>1.26407147</v>
      </c>
      <c r="Q14" s="21"/>
      <c r="R14" s="30"/>
    </row>
    <row r="15" spans="2:18" ht="24" customHeight="1" x14ac:dyDescent="0.25">
      <c r="B15" s="71" t="s">
        <v>169</v>
      </c>
      <c r="C15" s="17" t="s">
        <v>170</v>
      </c>
      <c r="D15" s="22">
        <f>+D16</f>
        <v>1.4704891</v>
      </c>
      <c r="E15" s="40">
        <f t="shared" ref="E15:P15" si="3">+E16</f>
        <v>0</v>
      </c>
      <c r="F15" s="148">
        <f t="shared" si="3"/>
        <v>1.4704891</v>
      </c>
      <c r="G15" s="43">
        <f t="shared" si="3"/>
        <v>0</v>
      </c>
      <c r="H15" s="219">
        <f t="shared" si="3"/>
        <v>0</v>
      </c>
      <c r="I15" s="94">
        <f t="shared" si="3"/>
        <v>1.4704891</v>
      </c>
      <c r="J15" s="40">
        <f t="shared" si="3"/>
        <v>0</v>
      </c>
      <c r="K15" s="148">
        <f t="shared" si="3"/>
        <v>1.4704891</v>
      </c>
      <c r="L15" s="43">
        <f t="shared" si="3"/>
        <v>0</v>
      </c>
      <c r="M15" s="95">
        <f t="shared" si="3"/>
        <v>0</v>
      </c>
      <c r="N15" s="35">
        <f t="shared" si="3"/>
        <v>1.4704890899999998</v>
      </c>
      <c r="O15" s="35">
        <f t="shared" si="3"/>
        <v>1.26407147</v>
      </c>
      <c r="P15" s="219">
        <f t="shared" si="3"/>
        <v>1.26407147</v>
      </c>
      <c r="Q15" s="23" t="s">
        <v>162</v>
      </c>
      <c r="R15" s="30"/>
    </row>
    <row r="16" spans="2:18" ht="24" customHeight="1" thickBot="1" x14ac:dyDescent="0.3">
      <c r="B16" s="496" t="s">
        <v>407</v>
      </c>
      <c r="C16" s="60" t="s">
        <v>179</v>
      </c>
      <c r="D16" s="48">
        <f>SUM(F16:H16)</f>
        <v>1.4704891</v>
      </c>
      <c r="E16" s="49">
        <v>0</v>
      </c>
      <c r="F16" s="151">
        <v>1.4704891</v>
      </c>
      <c r="G16" s="50">
        <v>0</v>
      </c>
      <c r="H16" s="222">
        <v>0</v>
      </c>
      <c r="I16" s="121">
        <f>SUM(K16:M16)</f>
        <v>1.4704891</v>
      </c>
      <c r="J16" s="49">
        <v>0</v>
      </c>
      <c r="K16" s="151">
        <v>1.4704891</v>
      </c>
      <c r="L16" s="50">
        <v>0</v>
      </c>
      <c r="M16" s="122">
        <v>0</v>
      </c>
      <c r="N16" s="198">
        <v>1.4704890899999998</v>
      </c>
      <c r="O16" s="198">
        <v>1.26407147</v>
      </c>
      <c r="P16" s="341">
        <v>1.26407147</v>
      </c>
      <c r="Q16" s="226" t="s">
        <v>180</v>
      </c>
      <c r="R16" s="30"/>
    </row>
    <row r="17" spans="2:17" ht="20.25" customHeight="1" thickBot="1" x14ac:dyDescent="0.3">
      <c r="B17" s="4" t="s">
        <v>69</v>
      </c>
      <c r="C17" s="5"/>
      <c r="D17" s="12">
        <f>+D8</f>
        <v>136.39262653000003</v>
      </c>
      <c r="E17" s="41">
        <f t="shared" ref="E17:P17" si="4">+E8</f>
        <v>7.5960000000000001</v>
      </c>
      <c r="F17" s="218">
        <f t="shared" si="4"/>
        <v>70.268279100000001</v>
      </c>
      <c r="G17" s="44">
        <f t="shared" si="4"/>
        <v>45.883809999999997</v>
      </c>
      <c r="H17" s="223">
        <f t="shared" si="4"/>
        <v>12.64453743</v>
      </c>
      <c r="I17" s="100">
        <f t="shared" si="4"/>
        <v>116.82145953000001</v>
      </c>
      <c r="J17" s="101">
        <f t="shared" si="4"/>
        <v>7.5960000000000001</v>
      </c>
      <c r="K17" s="154">
        <f t="shared" si="4"/>
        <v>70.268279100000001</v>
      </c>
      <c r="L17" s="102">
        <f t="shared" si="4"/>
        <v>12.145</v>
      </c>
      <c r="M17" s="103">
        <f t="shared" si="4"/>
        <v>26.812180430000002</v>
      </c>
      <c r="N17" s="216">
        <f t="shared" si="4"/>
        <v>84.572326529999998</v>
      </c>
      <c r="O17" s="216">
        <f t="shared" si="4"/>
        <v>77.879071470000014</v>
      </c>
      <c r="P17" s="342">
        <f t="shared" si="4"/>
        <v>33.579071469999995</v>
      </c>
      <c r="Q17" s="26"/>
    </row>
    <row r="18" spans="2:17" ht="7.5" customHeight="1" x14ac:dyDescent="0.25">
      <c r="B18" s="68"/>
    </row>
    <row r="19" spans="2:17" x14ac:dyDescent="0.25">
      <c r="B19" s="114" t="s">
        <v>27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7" x14ac:dyDescent="0.25">
      <c r="B20" s="114" t="s">
        <v>28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7" x14ac:dyDescent="0.25">
      <c r="B21" s="114" t="s">
        <v>280</v>
      </c>
    </row>
    <row r="22" spans="2:17" x14ac:dyDescent="0.25">
      <c r="B22" s="115" t="s">
        <v>279</v>
      </c>
    </row>
    <row r="23" spans="2:17" x14ac:dyDescent="0.25">
      <c r="B23" s="115" t="s">
        <v>70</v>
      </c>
      <c r="G23" s="77"/>
    </row>
    <row r="24" spans="2:17" x14ac:dyDescent="0.25">
      <c r="C24" s="8"/>
      <c r="Q24" s="9"/>
    </row>
    <row r="25" spans="2:17" x14ac:dyDescent="0.25">
      <c r="C25" s="28"/>
    </row>
    <row r="26" spans="2:17" x14ac:dyDescent="0.25">
      <c r="C26" s="28"/>
    </row>
    <row r="27" spans="2:17" x14ac:dyDescent="0.25">
      <c r="C27" s="28"/>
    </row>
    <row r="28" spans="2:17" x14ac:dyDescent="0.25">
      <c r="C28" s="28"/>
    </row>
    <row r="29" spans="2:17" x14ac:dyDescent="0.25">
      <c r="C29" s="28"/>
    </row>
    <row r="30" spans="2:17" x14ac:dyDescent="0.25">
      <c r="C30" s="28"/>
    </row>
    <row r="31" spans="2:17" x14ac:dyDescent="0.25">
      <c r="C31" s="28"/>
    </row>
    <row r="32" spans="2:17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7" spans="3:3" x14ac:dyDescent="0.25">
      <c r="C37" s="8"/>
    </row>
    <row r="39" spans="3:3" x14ac:dyDescent="0.25">
      <c r="C39" s="8"/>
    </row>
    <row r="41" spans="3:3" x14ac:dyDescent="0.25">
      <c r="C41" s="8"/>
    </row>
  </sheetData>
  <mergeCells count="8">
    <mergeCell ref="B2:Q2"/>
    <mergeCell ref="B3:Q3"/>
    <mergeCell ref="B5:C7"/>
    <mergeCell ref="Q5:Q7"/>
    <mergeCell ref="D5:M5"/>
    <mergeCell ref="D6:H6"/>
    <mergeCell ref="I6:M6"/>
    <mergeCell ref="N5:P6"/>
  </mergeCells>
  <hyperlinks>
    <hyperlink ref="C13" r:id="rId1"/>
    <hyperlink ref="C12" r:id="rId2"/>
    <hyperlink ref="N12" r:id="rId3" display="https://sede.asturias.es/bopa/2021/06/30/2021-06498.pdf"/>
    <hyperlink ref="F10" r:id="rId4" display="https://www.boe.es/diario_boe/txt.php?id=BOE-A-2021-16233"/>
    <hyperlink ref="G10" r:id="rId5" display="https://www.lamoncloa.gob.es/serviciosdeprensa/notasprensa/transportes/Paginas/2022/130922-sectorial-vivienda-prtr.aspx"/>
    <hyperlink ref="G11" r:id="rId6" display="https://www.boe.es/eli/es/rd/2021/10/05/853/dof/spa/pdf"/>
    <hyperlink ref="H11" r:id="rId7" display="https://www.lamoncloa.gob.es/serviciosdeprensa/notasprensa/transportes/Paginas/2022/130922-sectorial-vivienda-prtr.aspx"/>
    <hyperlink ref="F13" r:id="rId8" display="https://www.boe.es/boe/dias/2021/08/04/pdfs/BOE-A-2021-13268.pdf"/>
    <hyperlink ref="H13" r:id="rId9" display="https://www.boe.es/boe/dias/2023/06/03/pdfs/BOE-A-2023-13312.pdf"/>
    <hyperlink ref="C16" r:id="rId10" display="* Plan España País Accesible (accesibilidad personas mayores, con discapacidad o dependencia)"/>
  </hyperlinks>
  <printOptions horizontalCentered="1"/>
  <pageMargins left="0.11811023622047245" right="0.31496062992125984" top="0.19685039370078741" bottom="0.19685039370078741" header="0.19685039370078741" footer="0.11811023622047245"/>
  <pageSetup paperSize="9" scale="45" fitToHeight="0" orientation="landscape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58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7" style="2" customWidth="1"/>
    <col min="3" max="3" width="95.7109375" style="1" customWidth="1"/>
    <col min="4" max="13" width="8.5703125" style="1" customWidth="1"/>
    <col min="14" max="16" width="15" style="1" customWidth="1"/>
    <col min="17" max="17" width="88.5703125" style="1" customWidth="1"/>
    <col min="18" max="18" width="47.140625" style="1" customWidth="1"/>
    <col min="19" max="16384" width="11.42578125" style="1"/>
  </cols>
  <sheetData>
    <row r="1" spans="2:17" ht="75.75" customHeight="1" x14ac:dyDescent="0.25">
      <c r="B1" s="2">
        <v>1</v>
      </c>
    </row>
    <row r="2" spans="2:17" ht="26.25" customHeight="1" x14ac:dyDescent="0.25">
      <c r="B2" s="566" t="s">
        <v>501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</row>
    <row r="3" spans="2:17" ht="17.25" x14ac:dyDescent="0.25">
      <c r="B3" s="567" t="s">
        <v>416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2:17" ht="4.5" customHeight="1" thickBot="1" x14ac:dyDescent="0.3"/>
    <row r="5" spans="2:17" ht="24" customHeight="1" thickTop="1" thickBot="1" x14ac:dyDescent="0.3">
      <c r="B5" s="591" t="s">
        <v>53</v>
      </c>
      <c r="C5" s="592"/>
      <c r="D5" s="577" t="s">
        <v>54</v>
      </c>
      <c r="E5" s="578"/>
      <c r="F5" s="578"/>
      <c r="G5" s="578"/>
      <c r="H5" s="578"/>
      <c r="I5" s="578"/>
      <c r="J5" s="578"/>
      <c r="K5" s="578"/>
      <c r="L5" s="578"/>
      <c r="M5" s="574"/>
      <c r="N5" s="577" t="s">
        <v>278</v>
      </c>
      <c r="O5" s="578"/>
      <c r="P5" s="574"/>
      <c r="Q5" s="597" t="s">
        <v>71</v>
      </c>
    </row>
    <row r="6" spans="2:17" ht="24" customHeight="1" thickTop="1" thickBot="1" x14ac:dyDescent="0.3">
      <c r="B6" s="593"/>
      <c r="C6" s="594"/>
      <c r="D6" s="581" t="s">
        <v>55</v>
      </c>
      <c r="E6" s="582"/>
      <c r="F6" s="582"/>
      <c r="G6" s="582"/>
      <c r="H6" s="583"/>
      <c r="I6" s="582" t="s">
        <v>56</v>
      </c>
      <c r="J6" s="582"/>
      <c r="K6" s="582"/>
      <c r="L6" s="582"/>
      <c r="M6" s="583"/>
      <c r="N6" s="579"/>
      <c r="O6" s="580"/>
      <c r="P6" s="576"/>
      <c r="Q6" s="598"/>
    </row>
    <row r="7" spans="2:17" ht="32.25" customHeight="1" thickBot="1" x14ac:dyDescent="0.3">
      <c r="B7" s="595"/>
      <c r="C7" s="596"/>
      <c r="D7" s="90" t="s">
        <v>57</v>
      </c>
      <c r="E7" s="65">
        <v>2020</v>
      </c>
      <c r="F7" s="33">
        <v>2021</v>
      </c>
      <c r="G7" s="34">
        <v>2022</v>
      </c>
      <c r="H7" s="91">
        <v>2023</v>
      </c>
      <c r="I7" s="202" t="s">
        <v>57</v>
      </c>
      <c r="J7" s="65">
        <v>2020</v>
      </c>
      <c r="K7" s="33">
        <v>2021</v>
      </c>
      <c r="L7" s="34">
        <v>2022</v>
      </c>
      <c r="M7" s="91">
        <v>2023</v>
      </c>
      <c r="N7" s="104" t="s">
        <v>6</v>
      </c>
      <c r="O7" s="78" t="s">
        <v>7</v>
      </c>
      <c r="P7" s="105" t="s">
        <v>8</v>
      </c>
      <c r="Q7" s="599"/>
    </row>
    <row r="8" spans="2:17" ht="32.25" customHeight="1" thickBot="1" x14ac:dyDescent="0.3">
      <c r="B8" s="81" t="s">
        <v>206</v>
      </c>
      <c r="C8" s="82" t="s">
        <v>458</v>
      </c>
      <c r="D8" s="96">
        <f>+D9</f>
        <v>7.3865700000000007</v>
      </c>
      <c r="E8" s="147">
        <f t="shared" ref="E8:P8" si="0">+E9</f>
        <v>0</v>
      </c>
      <c r="F8" s="147">
        <f t="shared" si="0"/>
        <v>4.5614999999999997</v>
      </c>
      <c r="G8" s="42">
        <f t="shared" si="0"/>
        <v>1.8824999999999998</v>
      </c>
      <c r="H8" s="97">
        <f t="shared" si="0"/>
        <v>0.94257000000000013</v>
      </c>
      <c r="I8" s="96">
        <f t="shared" si="0"/>
        <v>7.3865700000000007</v>
      </c>
      <c r="J8" s="147">
        <f t="shared" si="0"/>
        <v>0</v>
      </c>
      <c r="K8" s="147">
        <f t="shared" si="0"/>
        <v>4.5614999999999997</v>
      </c>
      <c r="L8" s="42">
        <f t="shared" si="0"/>
        <v>1.8824999999999998</v>
      </c>
      <c r="M8" s="97">
        <f t="shared" si="0"/>
        <v>0.94257000000000013</v>
      </c>
      <c r="N8" s="96">
        <f t="shared" si="0"/>
        <v>4.1308699999999998</v>
      </c>
      <c r="O8" s="80">
        <f t="shared" si="0"/>
        <v>0</v>
      </c>
      <c r="P8" s="107">
        <f t="shared" si="0"/>
        <v>0</v>
      </c>
      <c r="Q8" s="110"/>
    </row>
    <row r="9" spans="2:17" ht="24.75" customHeight="1" x14ac:dyDescent="0.25">
      <c r="B9" s="16" t="s">
        <v>229</v>
      </c>
      <c r="C9" s="426" t="s">
        <v>230</v>
      </c>
      <c r="D9" s="79">
        <f t="shared" ref="D9:P9" si="1">SUM(D10:D13)</f>
        <v>7.3865700000000007</v>
      </c>
      <c r="E9" s="148">
        <f>SUM(E10:E13)</f>
        <v>0</v>
      </c>
      <c r="F9" s="148">
        <f t="shared" si="1"/>
        <v>4.5614999999999997</v>
      </c>
      <c r="G9" s="43">
        <f t="shared" si="1"/>
        <v>1.8824999999999998</v>
      </c>
      <c r="H9" s="35">
        <f t="shared" si="1"/>
        <v>0.94257000000000013</v>
      </c>
      <c r="I9" s="79">
        <f t="shared" si="1"/>
        <v>7.3865700000000007</v>
      </c>
      <c r="J9" s="148">
        <f t="shared" si="1"/>
        <v>0</v>
      </c>
      <c r="K9" s="148">
        <f t="shared" si="1"/>
        <v>4.5614999999999997</v>
      </c>
      <c r="L9" s="43">
        <f t="shared" si="1"/>
        <v>1.8824999999999998</v>
      </c>
      <c r="M9" s="35">
        <f t="shared" si="1"/>
        <v>0.94257000000000013</v>
      </c>
      <c r="N9" s="35">
        <f t="shared" si="1"/>
        <v>4.1308699999999998</v>
      </c>
      <c r="O9" s="35">
        <f t="shared" si="1"/>
        <v>0</v>
      </c>
      <c r="P9" s="35">
        <f t="shared" si="1"/>
        <v>0</v>
      </c>
      <c r="Q9" s="25" t="s">
        <v>231</v>
      </c>
    </row>
    <row r="10" spans="2:17" ht="21.75" customHeight="1" x14ac:dyDescent="0.25">
      <c r="B10" s="380" t="s">
        <v>376</v>
      </c>
      <c r="C10" s="38" t="s">
        <v>232</v>
      </c>
      <c r="D10" s="48">
        <f>SUM(F10:H10)</f>
        <v>3.2549999999999999</v>
      </c>
      <c r="E10" s="49">
        <v>0</v>
      </c>
      <c r="F10" s="151">
        <v>3.2549999999999999</v>
      </c>
      <c r="G10" s="50">
        <v>0</v>
      </c>
      <c r="H10" s="51">
        <v>0</v>
      </c>
      <c r="I10" s="51">
        <f>SUM(K10:M10)</f>
        <v>3.2549999999999999</v>
      </c>
      <c r="J10" s="49">
        <v>0</v>
      </c>
      <c r="K10" s="151">
        <v>3.2549999999999999</v>
      </c>
      <c r="L10" s="50">
        <v>0</v>
      </c>
      <c r="M10" s="51">
        <v>0</v>
      </c>
      <c r="N10" s="125">
        <v>0</v>
      </c>
      <c r="O10" s="125">
        <v>0</v>
      </c>
      <c r="P10" s="125">
        <v>0</v>
      </c>
      <c r="Q10" s="217" t="s">
        <v>83</v>
      </c>
    </row>
    <row r="11" spans="2:17" ht="21.75" customHeight="1" x14ac:dyDescent="0.25">
      <c r="B11" s="375" t="s">
        <v>377</v>
      </c>
      <c r="C11" s="38" t="s">
        <v>233</v>
      </c>
      <c r="D11" s="48">
        <f>SUM(F11:H11)</f>
        <v>1.6912499999999999</v>
      </c>
      <c r="E11" s="49">
        <v>0</v>
      </c>
      <c r="F11" s="151">
        <v>0.51249999999999996</v>
      </c>
      <c r="G11" s="50">
        <v>0.51249999999999996</v>
      </c>
      <c r="H11" s="51">
        <v>0.66625000000000001</v>
      </c>
      <c r="I11" s="51">
        <f>SUM(K11:M11)</f>
        <v>1.6912499999999999</v>
      </c>
      <c r="J11" s="49">
        <v>0</v>
      </c>
      <c r="K11" s="151">
        <v>0.51249999999999996</v>
      </c>
      <c r="L11" s="50">
        <v>0.51249999999999996</v>
      </c>
      <c r="M11" s="51">
        <v>0.66625000000000001</v>
      </c>
      <c r="N11" s="225">
        <v>1.6912499999999999</v>
      </c>
      <c r="O11" s="125">
        <v>0</v>
      </c>
      <c r="P11" s="125">
        <v>0</v>
      </c>
      <c r="Q11" s="234" t="s">
        <v>234</v>
      </c>
    </row>
    <row r="12" spans="2:17" ht="21.75" customHeight="1" x14ac:dyDescent="0.25">
      <c r="B12" s="375" t="s">
        <v>378</v>
      </c>
      <c r="C12" s="38" t="s">
        <v>235</v>
      </c>
      <c r="D12" s="48">
        <f>SUM(F12:H12)</f>
        <v>0.53952</v>
      </c>
      <c r="E12" s="49">
        <v>0</v>
      </c>
      <c r="F12" s="151">
        <v>0.218</v>
      </c>
      <c r="G12" s="50">
        <v>0.218</v>
      </c>
      <c r="H12" s="51">
        <v>0.10352</v>
      </c>
      <c r="I12" s="51">
        <f>SUM(K12:M12)</f>
        <v>0.53952</v>
      </c>
      <c r="J12" s="49">
        <v>0</v>
      </c>
      <c r="K12" s="151">
        <v>0.218</v>
      </c>
      <c r="L12" s="50">
        <v>0.218</v>
      </c>
      <c r="M12" s="51">
        <v>0.10352</v>
      </c>
      <c r="N12" s="198">
        <v>0.53961999999999999</v>
      </c>
      <c r="O12" s="125">
        <v>0</v>
      </c>
      <c r="P12" s="125">
        <v>0</v>
      </c>
      <c r="Q12" s="234" t="s">
        <v>98</v>
      </c>
    </row>
    <row r="13" spans="2:17" ht="21.75" customHeight="1" thickBot="1" x14ac:dyDescent="0.3">
      <c r="B13" s="375" t="s">
        <v>379</v>
      </c>
      <c r="C13" s="38" t="s">
        <v>236</v>
      </c>
      <c r="D13" s="48">
        <f>SUM(F13:H13)</f>
        <v>1.9007999999999998</v>
      </c>
      <c r="E13" s="49">
        <v>0</v>
      </c>
      <c r="F13" s="151">
        <v>0.57599999999999996</v>
      </c>
      <c r="G13" s="50">
        <v>1.1519999999999999</v>
      </c>
      <c r="H13" s="51">
        <v>0.17280000000000001</v>
      </c>
      <c r="I13" s="51">
        <f>SUM(K13:M13)</f>
        <v>1.9007999999999998</v>
      </c>
      <c r="J13" s="49">
        <v>0</v>
      </c>
      <c r="K13" s="151">
        <v>0.57599999999999996</v>
      </c>
      <c r="L13" s="50">
        <v>1.1519999999999999</v>
      </c>
      <c r="M13" s="51">
        <v>0.17280000000000001</v>
      </c>
      <c r="N13" s="225">
        <v>1.9</v>
      </c>
      <c r="O13" s="125">
        <v>0</v>
      </c>
      <c r="P13" s="125">
        <v>0</v>
      </c>
      <c r="Q13" s="234" t="s">
        <v>98</v>
      </c>
    </row>
    <row r="14" spans="2:17" ht="21.75" customHeight="1" thickBot="1" x14ac:dyDescent="0.3">
      <c r="B14" s="18" t="s">
        <v>155</v>
      </c>
      <c r="C14" s="19" t="s">
        <v>237</v>
      </c>
      <c r="D14" s="20">
        <f t="shared" ref="D14:P14" si="2">+D15</f>
        <v>5.5167919999999997</v>
      </c>
      <c r="E14" s="147">
        <f t="shared" si="2"/>
        <v>0</v>
      </c>
      <c r="F14" s="147">
        <f t="shared" si="2"/>
        <v>3.85</v>
      </c>
      <c r="G14" s="42">
        <f t="shared" si="2"/>
        <v>1.6667920000000001</v>
      </c>
      <c r="H14" s="36">
        <f t="shared" si="2"/>
        <v>0</v>
      </c>
      <c r="I14" s="80">
        <f t="shared" si="2"/>
        <v>5.5167919999999997</v>
      </c>
      <c r="J14" s="147">
        <f t="shared" si="2"/>
        <v>0</v>
      </c>
      <c r="K14" s="147">
        <f t="shared" si="2"/>
        <v>3.85</v>
      </c>
      <c r="L14" s="42">
        <f t="shared" si="2"/>
        <v>1.6667920000000001</v>
      </c>
      <c r="M14" s="36">
        <f t="shared" si="2"/>
        <v>0</v>
      </c>
      <c r="N14" s="80">
        <f t="shared" si="2"/>
        <v>5.0749610000000001</v>
      </c>
      <c r="O14" s="80">
        <f t="shared" si="2"/>
        <v>5.0749610000000001</v>
      </c>
      <c r="P14" s="80">
        <f t="shared" si="2"/>
        <v>1.0499999999999998</v>
      </c>
      <c r="Q14" s="21"/>
    </row>
    <row r="15" spans="2:17" ht="21.75" customHeight="1" x14ac:dyDescent="0.25">
      <c r="B15" s="16" t="s">
        <v>238</v>
      </c>
      <c r="C15" s="69" t="s">
        <v>239</v>
      </c>
      <c r="D15" s="22">
        <f>+D16+D17+D18</f>
        <v>5.5167919999999997</v>
      </c>
      <c r="E15" s="148">
        <f>+E16+E17+E18</f>
        <v>0</v>
      </c>
      <c r="F15" s="148">
        <f t="shared" ref="F15:P15" si="3">+F16+F17+F18</f>
        <v>3.85</v>
      </c>
      <c r="G15" s="43">
        <f t="shared" si="3"/>
        <v>1.6667920000000001</v>
      </c>
      <c r="H15" s="35">
        <f t="shared" si="3"/>
        <v>0</v>
      </c>
      <c r="I15" s="79">
        <f t="shared" si="3"/>
        <v>5.5167919999999997</v>
      </c>
      <c r="J15" s="148">
        <f t="shared" si="3"/>
        <v>0</v>
      </c>
      <c r="K15" s="148">
        <f t="shared" si="3"/>
        <v>3.85</v>
      </c>
      <c r="L15" s="43">
        <f t="shared" si="3"/>
        <v>1.6667920000000001</v>
      </c>
      <c r="M15" s="35">
        <f t="shared" si="3"/>
        <v>0</v>
      </c>
      <c r="N15" s="35">
        <f t="shared" si="3"/>
        <v>5.0749610000000001</v>
      </c>
      <c r="O15" s="35">
        <f t="shared" si="3"/>
        <v>5.0749610000000001</v>
      </c>
      <c r="P15" s="35">
        <f t="shared" si="3"/>
        <v>1.0499999999999998</v>
      </c>
      <c r="Q15" s="25" t="s">
        <v>440</v>
      </c>
    </row>
    <row r="16" spans="2:17" ht="21.75" customHeight="1" x14ac:dyDescent="0.25">
      <c r="B16" s="380" t="s">
        <v>380</v>
      </c>
      <c r="C16" s="38" t="s">
        <v>240</v>
      </c>
      <c r="D16" s="48">
        <f>SUM(F16:H16)</f>
        <v>3.85</v>
      </c>
      <c r="E16" s="49">
        <v>0</v>
      </c>
      <c r="F16" s="151">
        <v>3.85</v>
      </c>
      <c r="G16" s="50">
        <v>0</v>
      </c>
      <c r="H16" s="51">
        <v>0</v>
      </c>
      <c r="I16" s="51">
        <f>SUM(K16:M16)</f>
        <v>3.85</v>
      </c>
      <c r="J16" s="49">
        <v>0</v>
      </c>
      <c r="K16" s="151">
        <v>3.85</v>
      </c>
      <c r="L16" s="50">
        <v>0</v>
      </c>
      <c r="M16" s="51">
        <v>0</v>
      </c>
      <c r="N16" s="225">
        <v>3.8380000000000001</v>
      </c>
      <c r="O16" s="198">
        <v>3.8380000000000001</v>
      </c>
      <c r="P16" s="198">
        <v>0.71399999999999997</v>
      </c>
      <c r="Q16" s="217" t="s">
        <v>98</v>
      </c>
    </row>
    <row r="17" spans="2:17" ht="21.75" customHeight="1" x14ac:dyDescent="0.25">
      <c r="B17" s="380" t="s">
        <v>381</v>
      </c>
      <c r="C17" s="38" t="s">
        <v>247</v>
      </c>
      <c r="D17" s="48">
        <f>SUM(F17:H17)</f>
        <v>1.0729610000000001</v>
      </c>
      <c r="E17" s="49">
        <v>0</v>
      </c>
      <c r="F17" s="151">
        <v>0</v>
      </c>
      <c r="G17" s="50">
        <v>1.0729610000000001</v>
      </c>
      <c r="H17" s="475">
        <v>0</v>
      </c>
      <c r="I17" s="51">
        <f>SUM(K17:M17)</f>
        <v>1.0729610000000001</v>
      </c>
      <c r="J17" s="49">
        <v>0</v>
      </c>
      <c r="K17" s="151">
        <v>0</v>
      </c>
      <c r="L17" s="50">
        <v>1.0729610000000001</v>
      </c>
      <c r="M17" s="475">
        <v>0</v>
      </c>
      <c r="N17" s="198">
        <v>1.0729610000000001</v>
      </c>
      <c r="O17" s="198">
        <v>1.0729610000000001</v>
      </c>
      <c r="P17" s="198">
        <v>0.30499999999999999</v>
      </c>
      <c r="Q17" s="217" t="s">
        <v>400</v>
      </c>
    </row>
    <row r="18" spans="2:17" ht="21.75" customHeight="1" thickBot="1" x14ac:dyDescent="0.3">
      <c r="B18" s="380" t="s">
        <v>382</v>
      </c>
      <c r="C18" s="38" t="s">
        <v>256</v>
      </c>
      <c r="D18" s="48">
        <f>SUM(F18:H18)</f>
        <v>0.593831</v>
      </c>
      <c r="E18" s="49">
        <v>0</v>
      </c>
      <c r="F18" s="151">
        <v>0</v>
      </c>
      <c r="G18" s="50">
        <v>0.593831</v>
      </c>
      <c r="H18" s="475">
        <v>0</v>
      </c>
      <c r="I18" s="51">
        <f>SUM(K18:M18)</f>
        <v>0.593831</v>
      </c>
      <c r="J18" s="49">
        <v>0</v>
      </c>
      <c r="K18" s="151">
        <v>0</v>
      </c>
      <c r="L18" s="50">
        <v>0.593831</v>
      </c>
      <c r="M18" s="475">
        <v>0</v>
      </c>
      <c r="N18" s="198">
        <v>0.16400000000000001</v>
      </c>
      <c r="O18" s="198">
        <v>0.16400000000000001</v>
      </c>
      <c r="P18" s="180">
        <v>3.1E-2</v>
      </c>
      <c r="Q18" s="217" t="s">
        <v>399</v>
      </c>
    </row>
    <row r="19" spans="2:17" ht="21.75" customHeight="1" thickBot="1" x14ac:dyDescent="0.3">
      <c r="B19" s="18" t="s">
        <v>105</v>
      </c>
      <c r="C19" s="19" t="s">
        <v>241</v>
      </c>
      <c r="D19" s="20">
        <f>+D20+D23+D31</f>
        <v>34.791893259999995</v>
      </c>
      <c r="E19" s="482">
        <f t="shared" ref="E19:P19" si="4">+E20+E23+E31</f>
        <v>6.2166754299999996</v>
      </c>
      <c r="F19" s="482">
        <f t="shared" si="4"/>
        <v>13.6706626</v>
      </c>
      <c r="G19" s="417">
        <f t="shared" si="4"/>
        <v>9.6548681399999996</v>
      </c>
      <c r="H19" s="476">
        <f t="shared" si="4"/>
        <v>5.2496870900000001</v>
      </c>
      <c r="I19" s="80">
        <f t="shared" si="4"/>
        <v>34.791893259999995</v>
      </c>
      <c r="J19" s="482">
        <f t="shared" si="4"/>
        <v>6.2166754299999996</v>
      </c>
      <c r="K19" s="482">
        <f t="shared" si="4"/>
        <v>13.6706626</v>
      </c>
      <c r="L19" s="417">
        <f t="shared" si="4"/>
        <v>9.6548681399999996</v>
      </c>
      <c r="M19" s="476">
        <f t="shared" si="4"/>
        <v>5.2496870900000001</v>
      </c>
      <c r="N19" s="80">
        <f t="shared" si="4"/>
        <v>19.7348879</v>
      </c>
      <c r="O19" s="20">
        <f t="shared" si="4"/>
        <v>14.271434030000002</v>
      </c>
      <c r="P19" s="20">
        <f t="shared" si="4"/>
        <v>10.16943738</v>
      </c>
      <c r="Q19" s="21"/>
    </row>
    <row r="20" spans="2:17" ht="31.5" customHeight="1" x14ac:dyDescent="0.25">
      <c r="B20" s="16" t="s">
        <v>107</v>
      </c>
      <c r="C20" s="69" t="s">
        <v>108</v>
      </c>
      <c r="D20" s="22">
        <f>SUM(D21:D22)</f>
        <v>7.17591</v>
      </c>
      <c r="E20" s="148">
        <f t="shared" ref="E20:P20" si="5">SUM(E21:E22)</f>
        <v>0</v>
      </c>
      <c r="F20" s="148">
        <f t="shared" si="5"/>
        <v>5.7301310000000001</v>
      </c>
      <c r="G20" s="43">
        <f t="shared" si="5"/>
        <v>0.73473999999999995</v>
      </c>
      <c r="H20" s="477">
        <f t="shared" si="5"/>
        <v>0.71103899999999998</v>
      </c>
      <c r="I20" s="79">
        <f t="shared" si="5"/>
        <v>7.17591</v>
      </c>
      <c r="J20" s="148">
        <f t="shared" si="5"/>
        <v>0</v>
      </c>
      <c r="K20" s="148">
        <f t="shared" si="5"/>
        <v>5.7301310000000001</v>
      </c>
      <c r="L20" s="43">
        <f t="shared" si="5"/>
        <v>0.73473999999999995</v>
      </c>
      <c r="M20" s="477">
        <f t="shared" si="5"/>
        <v>0.71103899999999998</v>
      </c>
      <c r="N20" s="35">
        <f t="shared" si="5"/>
        <v>6.6365565699999998</v>
      </c>
      <c r="O20" s="35">
        <f t="shared" si="5"/>
        <v>5.14266457</v>
      </c>
      <c r="P20" s="35">
        <f t="shared" si="5"/>
        <v>3.1709064900000001</v>
      </c>
      <c r="Q20" s="25" t="s">
        <v>467</v>
      </c>
    </row>
    <row r="21" spans="2:17" ht="21.75" customHeight="1" x14ac:dyDescent="0.25">
      <c r="B21" s="380" t="s">
        <v>326</v>
      </c>
      <c r="C21" s="230" t="s">
        <v>242</v>
      </c>
      <c r="D21" s="51">
        <f>SUM(F21:H21)</f>
        <v>3.383702</v>
      </c>
      <c r="E21" s="49">
        <v>0</v>
      </c>
      <c r="F21" s="151">
        <v>3.383702</v>
      </c>
      <c r="G21" s="50">
        <v>0</v>
      </c>
      <c r="H21" s="475">
        <v>0</v>
      </c>
      <c r="I21" s="51">
        <f>SUM(K21:M21)</f>
        <v>3.383702</v>
      </c>
      <c r="J21" s="49">
        <v>0</v>
      </c>
      <c r="K21" s="151">
        <v>3.383702</v>
      </c>
      <c r="L21" s="50">
        <v>0</v>
      </c>
      <c r="M21" s="475">
        <v>0</v>
      </c>
      <c r="N21" s="198">
        <v>3.383702</v>
      </c>
      <c r="O21" s="225">
        <v>1.88981</v>
      </c>
      <c r="P21" s="198">
        <v>1.89</v>
      </c>
      <c r="Q21" s="217" t="s">
        <v>98</v>
      </c>
    </row>
    <row r="22" spans="2:17" ht="21.75" customHeight="1" x14ac:dyDescent="0.25">
      <c r="B22" s="402" t="s">
        <v>348</v>
      </c>
      <c r="C22" s="68" t="s">
        <v>109</v>
      </c>
      <c r="D22" s="121">
        <f>SUM(F22:H22)</f>
        <v>3.792208</v>
      </c>
      <c r="E22" s="49">
        <v>0</v>
      </c>
      <c r="F22" s="304">
        <v>2.3464290000000001</v>
      </c>
      <c r="G22" s="305">
        <v>0.73473999999999995</v>
      </c>
      <c r="H22" s="479">
        <v>0.71103899999999998</v>
      </c>
      <c r="I22" s="51">
        <f>SUM(K22:M22)</f>
        <v>3.792208</v>
      </c>
      <c r="J22" s="49">
        <v>0</v>
      </c>
      <c r="K22" s="151">
        <v>2.3464290000000001</v>
      </c>
      <c r="L22" s="50">
        <v>0.73473999999999995</v>
      </c>
      <c r="M22" s="475">
        <v>0.71103899999999998</v>
      </c>
      <c r="N22" s="225">
        <v>3.2528545699999998</v>
      </c>
      <c r="O22" s="336">
        <v>3.2528545699999998</v>
      </c>
      <c r="P22" s="199">
        <v>1.28090649</v>
      </c>
      <c r="Q22" s="194" t="s">
        <v>110</v>
      </c>
    </row>
    <row r="23" spans="2:17" ht="30" customHeight="1" x14ac:dyDescent="0.25">
      <c r="B23" s="130" t="s">
        <v>111</v>
      </c>
      <c r="C23" s="131" t="s">
        <v>112</v>
      </c>
      <c r="D23" s="140">
        <f t="shared" ref="D23:P23" si="6">SUM(D24:D30)</f>
        <v>26.619182259999999</v>
      </c>
      <c r="E23" s="153">
        <f t="shared" si="6"/>
        <v>6.2166754299999996</v>
      </c>
      <c r="F23" s="153">
        <f t="shared" si="6"/>
        <v>7.9405315999999999</v>
      </c>
      <c r="G23" s="62">
        <f t="shared" si="6"/>
        <v>8.9201281399999992</v>
      </c>
      <c r="H23" s="480">
        <f t="shared" si="6"/>
        <v>3.5418470900000001</v>
      </c>
      <c r="I23" s="188">
        <f t="shared" si="6"/>
        <v>26.619182259999999</v>
      </c>
      <c r="J23" s="153">
        <f t="shared" si="6"/>
        <v>6.2166754299999996</v>
      </c>
      <c r="K23" s="153">
        <f t="shared" si="6"/>
        <v>7.9405315999999999</v>
      </c>
      <c r="L23" s="62">
        <f t="shared" si="6"/>
        <v>8.9201281399999992</v>
      </c>
      <c r="M23" s="480">
        <f t="shared" si="6"/>
        <v>3.5418470900000001</v>
      </c>
      <c r="N23" s="188">
        <f t="shared" si="6"/>
        <v>13.098331330000001</v>
      </c>
      <c r="O23" s="188">
        <f t="shared" si="6"/>
        <v>9.1287694600000009</v>
      </c>
      <c r="P23" s="189">
        <f t="shared" si="6"/>
        <v>6.9985308899999996</v>
      </c>
      <c r="Q23" s="144" t="s">
        <v>457</v>
      </c>
    </row>
    <row r="24" spans="2:17" ht="21.75" customHeight="1" x14ac:dyDescent="0.25">
      <c r="B24" s="472" t="s">
        <v>337</v>
      </c>
      <c r="C24" s="120" t="s">
        <v>140</v>
      </c>
      <c r="D24" s="191">
        <f t="shared" ref="D24:D29" si="7">SUM(E24:H24)</f>
        <v>7.94598271</v>
      </c>
      <c r="E24" s="58">
        <v>3.0781292800000002</v>
      </c>
      <c r="F24" s="192">
        <v>3.6678534300000001</v>
      </c>
      <c r="G24" s="59">
        <v>1.2</v>
      </c>
      <c r="H24" s="193">
        <v>0</v>
      </c>
      <c r="I24" s="191">
        <f t="shared" ref="I24:I29" si="8">SUM(J24:M24)</f>
        <v>7.94598271</v>
      </c>
      <c r="J24" s="58">
        <v>3.0781292800000002</v>
      </c>
      <c r="K24" s="192">
        <v>3.6678534300000001</v>
      </c>
      <c r="L24" s="59">
        <v>1.2</v>
      </c>
      <c r="M24" s="193">
        <v>0</v>
      </c>
      <c r="N24" s="197">
        <v>1.329</v>
      </c>
      <c r="O24" s="198">
        <v>1.329</v>
      </c>
      <c r="P24" s="199">
        <v>1.0049999999999999</v>
      </c>
      <c r="Q24" s="112" t="s">
        <v>83</v>
      </c>
    </row>
    <row r="25" spans="2:17" ht="21.75" customHeight="1" x14ac:dyDescent="0.25">
      <c r="B25" s="472" t="s">
        <v>391</v>
      </c>
      <c r="C25" s="120" t="s">
        <v>142</v>
      </c>
      <c r="D25" s="191">
        <f t="shared" si="7"/>
        <v>1.1734731199999999</v>
      </c>
      <c r="E25" s="58">
        <v>0.22339756</v>
      </c>
      <c r="F25" s="192">
        <v>0.22077556000000001</v>
      </c>
      <c r="G25" s="59">
        <v>0.39929999999999999</v>
      </c>
      <c r="H25" s="193">
        <v>0.33</v>
      </c>
      <c r="I25" s="191">
        <f t="shared" si="8"/>
        <v>1.1734731199999999</v>
      </c>
      <c r="J25" s="58">
        <v>0.22339756</v>
      </c>
      <c r="K25" s="192">
        <v>0.22077556000000001</v>
      </c>
      <c r="L25" s="59">
        <v>0.39929999999999999</v>
      </c>
      <c r="M25" s="193">
        <v>0.33</v>
      </c>
      <c r="N25" s="197">
        <v>0.66653285000000007</v>
      </c>
      <c r="O25" s="198">
        <v>0.66653285000000007</v>
      </c>
      <c r="P25" s="199">
        <v>0.66653285000000007</v>
      </c>
      <c r="Q25" s="112" t="s">
        <v>83</v>
      </c>
    </row>
    <row r="26" spans="2:17" ht="21.75" customHeight="1" x14ac:dyDescent="0.25">
      <c r="B26" s="472" t="s">
        <v>338</v>
      </c>
      <c r="C26" s="120" t="s">
        <v>143</v>
      </c>
      <c r="D26" s="191">
        <f t="shared" si="7"/>
        <v>6.2588985900000003</v>
      </c>
      <c r="E26" s="58">
        <v>2.86514859</v>
      </c>
      <c r="F26" s="192">
        <v>1.33125</v>
      </c>
      <c r="G26" s="59">
        <v>1.6875</v>
      </c>
      <c r="H26" s="193">
        <v>0.375</v>
      </c>
      <c r="I26" s="191">
        <f t="shared" si="8"/>
        <v>6.2588985900000003</v>
      </c>
      <c r="J26" s="58">
        <v>2.86514859</v>
      </c>
      <c r="K26" s="192">
        <v>1.33125</v>
      </c>
      <c r="L26" s="59">
        <v>1.6875</v>
      </c>
      <c r="M26" s="193">
        <v>0.375</v>
      </c>
      <c r="N26" s="197">
        <v>3.7363295000000001</v>
      </c>
      <c r="O26" s="198">
        <v>3.7363295000000001</v>
      </c>
      <c r="P26" s="199">
        <v>3.181</v>
      </c>
      <c r="Q26" s="112" t="s">
        <v>76</v>
      </c>
    </row>
    <row r="27" spans="2:17" ht="21.75" customHeight="1" x14ac:dyDescent="0.25">
      <c r="B27" s="472" t="s">
        <v>454</v>
      </c>
      <c r="C27" s="120" t="s">
        <v>295</v>
      </c>
      <c r="D27" s="191">
        <f t="shared" si="7"/>
        <v>2.661915</v>
      </c>
      <c r="E27" s="58">
        <v>0</v>
      </c>
      <c r="F27" s="192">
        <v>0</v>
      </c>
      <c r="G27" s="307">
        <v>2.2299150000000001</v>
      </c>
      <c r="H27" s="193">
        <v>0.432</v>
      </c>
      <c r="I27" s="191">
        <f t="shared" si="8"/>
        <v>2.661915</v>
      </c>
      <c r="J27" s="58">
        <v>0</v>
      </c>
      <c r="K27" s="192">
        <v>0</v>
      </c>
      <c r="L27" s="192">
        <v>2.2299150000000001</v>
      </c>
      <c r="M27" s="193">
        <v>0.432</v>
      </c>
      <c r="N27" s="197">
        <v>0.2</v>
      </c>
      <c r="O27" s="198">
        <v>0.2</v>
      </c>
      <c r="P27" s="199">
        <v>0.125</v>
      </c>
      <c r="Q27" s="112" t="s">
        <v>76</v>
      </c>
    </row>
    <row r="28" spans="2:17" ht="21.75" customHeight="1" x14ac:dyDescent="0.25">
      <c r="B28" s="472" t="s">
        <v>392</v>
      </c>
      <c r="C28" s="120" t="s">
        <v>144</v>
      </c>
      <c r="D28" s="191">
        <f t="shared" si="7"/>
        <v>0.52499999999999991</v>
      </c>
      <c r="E28" s="58">
        <v>0.05</v>
      </c>
      <c r="F28" s="192">
        <v>0.105</v>
      </c>
      <c r="G28" s="59">
        <v>0.19</v>
      </c>
      <c r="H28" s="193">
        <v>0.18</v>
      </c>
      <c r="I28" s="191">
        <f t="shared" si="8"/>
        <v>0.52499999999999991</v>
      </c>
      <c r="J28" s="58">
        <v>0.05</v>
      </c>
      <c r="K28" s="192">
        <v>0.105</v>
      </c>
      <c r="L28" s="59">
        <v>0.19</v>
      </c>
      <c r="M28" s="193">
        <v>0.18</v>
      </c>
      <c r="N28" s="197">
        <v>0.27499804</v>
      </c>
      <c r="O28" s="198">
        <v>0.27499804</v>
      </c>
      <c r="P28" s="199">
        <v>0.27499804</v>
      </c>
      <c r="Q28" s="112" t="s">
        <v>83</v>
      </c>
    </row>
    <row r="29" spans="2:17" ht="21.75" customHeight="1" x14ac:dyDescent="0.25">
      <c r="B29" s="472" t="s">
        <v>339</v>
      </c>
      <c r="C29" s="120" t="s">
        <v>145</v>
      </c>
      <c r="D29" s="191">
        <f t="shared" si="7"/>
        <v>1.647</v>
      </c>
      <c r="E29" s="58">
        <v>0</v>
      </c>
      <c r="F29" s="192">
        <v>1.08</v>
      </c>
      <c r="G29" s="59">
        <v>0.56699999999999995</v>
      </c>
      <c r="H29" s="193">
        <v>0</v>
      </c>
      <c r="I29" s="191">
        <f t="shared" si="8"/>
        <v>1.647</v>
      </c>
      <c r="J29" s="58">
        <v>0</v>
      </c>
      <c r="K29" s="192">
        <v>1.08</v>
      </c>
      <c r="L29" s="59">
        <v>0.56699999999999995</v>
      </c>
      <c r="M29" s="193">
        <v>0</v>
      </c>
      <c r="N29" s="197">
        <v>0.48455823999999997</v>
      </c>
      <c r="O29" s="198">
        <v>0.48455823999999997</v>
      </c>
      <c r="P29" s="199">
        <v>0.35499999999999998</v>
      </c>
      <c r="Q29" s="112" t="s">
        <v>83</v>
      </c>
    </row>
    <row r="30" spans="2:17" ht="21.75" customHeight="1" thickBot="1" x14ac:dyDescent="0.3">
      <c r="B30" s="402" t="s">
        <v>396</v>
      </c>
      <c r="C30" s="68" t="s">
        <v>140</v>
      </c>
      <c r="D30" s="485">
        <f>SUM(F30:H30)</f>
        <v>6.4069128399999995</v>
      </c>
      <c r="E30" s="486">
        <v>0</v>
      </c>
      <c r="F30" s="487">
        <v>1.5356526100000001</v>
      </c>
      <c r="G30" s="488">
        <v>2.6464131399999999</v>
      </c>
      <c r="H30" s="489">
        <v>2.2248470899999999</v>
      </c>
      <c r="I30" s="485">
        <f>SUM(K30:M30)</f>
        <v>6.4069128399999995</v>
      </c>
      <c r="J30" s="486">
        <v>0</v>
      </c>
      <c r="K30" s="490">
        <v>1.5356526100000001</v>
      </c>
      <c r="L30" s="491">
        <v>2.6464131399999999</v>
      </c>
      <c r="M30" s="489">
        <v>2.2248470899999999</v>
      </c>
      <c r="N30" s="492">
        <v>6.4069127000000003</v>
      </c>
      <c r="O30" s="493">
        <v>2.4373508300000002</v>
      </c>
      <c r="P30" s="494">
        <v>1.391</v>
      </c>
      <c r="Q30" s="495" t="s">
        <v>113</v>
      </c>
    </row>
    <row r="31" spans="2:17" ht="21.75" customHeight="1" x14ac:dyDescent="0.25">
      <c r="B31" s="130" t="s">
        <v>146</v>
      </c>
      <c r="C31" s="131" t="s">
        <v>147</v>
      </c>
      <c r="D31" s="140">
        <f>+D32</f>
        <v>0.99680100000000005</v>
      </c>
      <c r="E31" s="61">
        <f t="shared" ref="E31:P31" si="9">+E32</f>
        <v>0</v>
      </c>
      <c r="F31" s="153">
        <f t="shared" si="9"/>
        <v>0</v>
      </c>
      <c r="G31" s="62">
        <f t="shared" si="9"/>
        <v>0</v>
      </c>
      <c r="H31" s="141">
        <f t="shared" si="9"/>
        <v>0.99680100000000005</v>
      </c>
      <c r="I31" s="140">
        <f t="shared" si="9"/>
        <v>0.99680100000000005</v>
      </c>
      <c r="J31" s="61">
        <f t="shared" si="9"/>
        <v>0</v>
      </c>
      <c r="K31" s="153">
        <f t="shared" si="9"/>
        <v>0</v>
      </c>
      <c r="L31" s="62">
        <f t="shared" si="9"/>
        <v>0</v>
      </c>
      <c r="M31" s="141">
        <f t="shared" si="9"/>
        <v>0.99680100000000005</v>
      </c>
      <c r="N31" s="140">
        <f t="shared" si="9"/>
        <v>0</v>
      </c>
      <c r="O31" s="188">
        <f t="shared" si="9"/>
        <v>0</v>
      </c>
      <c r="P31" s="189">
        <f t="shared" si="9"/>
        <v>0</v>
      </c>
      <c r="Q31" s="144" t="s">
        <v>485</v>
      </c>
    </row>
    <row r="32" spans="2:17" ht="21.75" customHeight="1" thickBot="1" x14ac:dyDescent="0.3">
      <c r="B32" s="528" t="s">
        <v>468</v>
      </c>
      <c r="C32" s="324" t="s">
        <v>486</v>
      </c>
      <c r="D32" s="191">
        <f t="shared" ref="D32" si="10">SUM(E32:H32)</f>
        <v>0.99680100000000005</v>
      </c>
      <c r="E32" s="58">
        <v>0</v>
      </c>
      <c r="F32" s="192">
        <v>0</v>
      </c>
      <c r="G32" s="59">
        <v>0</v>
      </c>
      <c r="H32" s="193">
        <v>0.99680100000000005</v>
      </c>
      <c r="I32" s="191">
        <f t="shared" ref="I32" si="11">SUM(J32:M32)</f>
        <v>0.99680100000000005</v>
      </c>
      <c r="J32" s="58">
        <v>0</v>
      </c>
      <c r="K32" s="192">
        <v>0</v>
      </c>
      <c r="L32" s="59">
        <v>0</v>
      </c>
      <c r="M32" s="193">
        <v>0.99680100000000005</v>
      </c>
      <c r="N32" s="124">
        <v>0</v>
      </c>
      <c r="O32" s="125">
        <v>0</v>
      </c>
      <c r="P32" s="126">
        <v>0</v>
      </c>
      <c r="Q32" s="112" t="s">
        <v>487</v>
      </c>
    </row>
    <row r="33" spans="2:17" ht="21.75" customHeight="1" thickBot="1" x14ac:dyDescent="0.3">
      <c r="B33" s="81" t="s">
        <v>114</v>
      </c>
      <c r="C33" s="82" t="s">
        <v>115</v>
      </c>
      <c r="D33" s="96">
        <f>D34</f>
        <v>29.655912000000001</v>
      </c>
      <c r="E33" s="147">
        <f t="shared" ref="E33:J33" si="12">E34</f>
        <v>0</v>
      </c>
      <c r="F33" s="147">
        <f t="shared" si="12"/>
        <v>14.650968000000001</v>
      </c>
      <c r="G33" s="42">
        <f t="shared" si="12"/>
        <v>9.0333500000000004</v>
      </c>
      <c r="H33" s="97">
        <f t="shared" si="12"/>
        <v>5.9715940000000005</v>
      </c>
      <c r="I33" s="96">
        <f>I34</f>
        <v>29.655912000000001</v>
      </c>
      <c r="J33" s="147">
        <f t="shared" si="12"/>
        <v>0</v>
      </c>
      <c r="K33" s="147">
        <f t="shared" ref="K33:P33" si="13">K34</f>
        <v>14.650968000000001</v>
      </c>
      <c r="L33" s="42">
        <f t="shared" si="13"/>
        <v>9.0333500000000004</v>
      </c>
      <c r="M33" s="97">
        <f t="shared" si="13"/>
        <v>5.9715940000000005</v>
      </c>
      <c r="N33" s="96">
        <f t="shared" si="13"/>
        <v>23.178787809999999</v>
      </c>
      <c r="O33" s="80">
        <f t="shared" si="13"/>
        <v>19.197990920000002</v>
      </c>
      <c r="P33" s="107">
        <f t="shared" si="13"/>
        <v>17.135463000000001</v>
      </c>
      <c r="Q33" s="110"/>
    </row>
    <row r="34" spans="2:17" ht="21.75" customHeight="1" x14ac:dyDescent="0.25">
      <c r="B34" s="83" t="s">
        <v>116</v>
      </c>
      <c r="C34" s="131" t="s">
        <v>117</v>
      </c>
      <c r="D34" s="94">
        <f>+D35+D38+D42+D43+D46</f>
        <v>29.655912000000001</v>
      </c>
      <c r="E34" s="299">
        <f>+E35+E38+E42+E43+E46</f>
        <v>0</v>
      </c>
      <c r="F34" s="299">
        <f t="shared" ref="F34:O34" si="14">+F35+F38+F42+F43+F46</f>
        <v>14.650968000000001</v>
      </c>
      <c r="G34" s="306">
        <f t="shared" si="14"/>
        <v>9.0333500000000004</v>
      </c>
      <c r="H34" s="392">
        <f t="shared" si="14"/>
        <v>5.9715940000000005</v>
      </c>
      <c r="I34" s="94">
        <f>+I35+I38+I42+I43+I46</f>
        <v>29.655912000000001</v>
      </c>
      <c r="J34" s="299">
        <f>+J35+J38+J42+J43+J46</f>
        <v>0</v>
      </c>
      <c r="K34" s="148">
        <f t="shared" si="14"/>
        <v>14.650968000000001</v>
      </c>
      <c r="L34" s="43">
        <f t="shared" si="14"/>
        <v>9.0333500000000004</v>
      </c>
      <c r="M34" s="95">
        <f>+M35+M38+M42+M43+M46</f>
        <v>5.9715940000000005</v>
      </c>
      <c r="N34" s="94">
        <f>+N35+N38+N42+N43+N46</f>
        <v>23.178787809999999</v>
      </c>
      <c r="O34" s="79">
        <f t="shared" si="14"/>
        <v>19.197990920000002</v>
      </c>
      <c r="P34" s="106">
        <f>+P35+P38+P42+P43+P46</f>
        <v>17.135463000000001</v>
      </c>
      <c r="Q34" s="111" t="s">
        <v>439</v>
      </c>
    </row>
    <row r="35" spans="2:17" ht="21.75" customHeight="1" x14ac:dyDescent="0.25">
      <c r="B35" s="402"/>
      <c r="C35" s="134" t="s">
        <v>118</v>
      </c>
      <c r="D35" s="121">
        <f>SUM(F35:H35)</f>
        <v>10.824577</v>
      </c>
      <c r="E35" s="49">
        <v>0</v>
      </c>
      <c r="F35" s="151">
        <f>SUM(F36:F37)</f>
        <v>5.1311470000000003</v>
      </c>
      <c r="G35" s="50">
        <f>SUM(G36:G37)</f>
        <v>3.8265919999999998</v>
      </c>
      <c r="H35" s="122">
        <f>SUM(H36:H37)</f>
        <v>1.866838</v>
      </c>
      <c r="I35" s="121">
        <f>SUM(K35:M35)</f>
        <v>10.824577</v>
      </c>
      <c r="J35" s="49">
        <v>0</v>
      </c>
      <c r="K35" s="151">
        <f>SUM(K36:K37)</f>
        <v>5.1311470000000003</v>
      </c>
      <c r="L35" s="50">
        <v>3.8265919999999998</v>
      </c>
      <c r="M35" s="122">
        <f>SUM(M36:M37)</f>
        <v>1.866838</v>
      </c>
      <c r="N35" s="197">
        <f>+N36+N37</f>
        <v>7.8046911900000007</v>
      </c>
      <c r="O35" s="198">
        <f>+O36+O37</f>
        <v>6.673</v>
      </c>
      <c r="P35" s="199">
        <f>+P36+P37</f>
        <v>6.673</v>
      </c>
      <c r="Q35" s="145" t="s">
        <v>119</v>
      </c>
    </row>
    <row r="36" spans="2:17" ht="21.75" customHeight="1" x14ac:dyDescent="0.25">
      <c r="B36" s="402" t="s">
        <v>412</v>
      </c>
      <c r="C36" s="135" t="s">
        <v>120</v>
      </c>
      <c r="D36" s="116">
        <f t="shared" ref="D36:D49" si="15">SUM(F36:H36)</f>
        <v>5.0445180000000001</v>
      </c>
      <c r="E36" s="73">
        <v>0</v>
      </c>
      <c r="F36" s="152">
        <v>2.286991</v>
      </c>
      <c r="G36" s="74">
        <v>1.8999060000000001</v>
      </c>
      <c r="H36" s="334">
        <v>0.85762099999999997</v>
      </c>
      <c r="I36" s="116">
        <f t="shared" ref="I36:I49" si="16">SUM(K36:M36)</f>
        <v>5.0445180000000001</v>
      </c>
      <c r="J36" s="73">
        <v>0</v>
      </c>
      <c r="K36" s="152">
        <v>2.286991</v>
      </c>
      <c r="L36" s="74">
        <v>1.8999060000000001</v>
      </c>
      <c r="M36" s="117">
        <v>0.85762099999999997</v>
      </c>
      <c r="N36" s="337">
        <v>3.0079386700000006</v>
      </c>
      <c r="O36" s="301">
        <v>2.7080000000000002</v>
      </c>
      <c r="P36" s="302">
        <v>2.7080000000000002</v>
      </c>
      <c r="Q36" s="194" t="s">
        <v>121</v>
      </c>
    </row>
    <row r="37" spans="2:17" ht="21.75" customHeight="1" x14ac:dyDescent="0.25">
      <c r="B37" s="525" t="s">
        <v>483</v>
      </c>
      <c r="C37" s="165" t="s">
        <v>122</v>
      </c>
      <c r="D37" s="159">
        <f t="shared" si="15"/>
        <v>5.7800589999999996</v>
      </c>
      <c r="E37" s="483">
        <v>0</v>
      </c>
      <c r="F37" s="160">
        <v>2.8441559999999999</v>
      </c>
      <c r="G37" s="161">
        <v>1.9266859999999999</v>
      </c>
      <c r="H37" s="162">
        <v>1.009217</v>
      </c>
      <c r="I37" s="159">
        <f t="shared" si="16"/>
        <v>5.7800589999999996</v>
      </c>
      <c r="J37" s="483">
        <v>0</v>
      </c>
      <c r="K37" s="160">
        <v>2.8441559999999999</v>
      </c>
      <c r="L37" s="161">
        <v>1.9266859999999999</v>
      </c>
      <c r="M37" s="162">
        <v>1.009217</v>
      </c>
      <c r="N37" s="196">
        <v>4.7967525200000001</v>
      </c>
      <c r="O37" s="326">
        <v>3.9649999999999999</v>
      </c>
      <c r="P37" s="327">
        <v>3.9649999999999999</v>
      </c>
      <c r="Q37" s="194" t="s">
        <v>121</v>
      </c>
    </row>
    <row r="38" spans="2:17" ht="21.75" customHeight="1" x14ac:dyDescent="0.25">
      <c r="B38" s="378"/>
      <c r="C38" s="293" t="s">
        <v>123</v>
      </c>
      <c r="D38" s="98">
        <f t="shared" si="15"/>
        <v>1.244904</v>
      </c>
      <c r="E38" s="75">
        <v>0</v>
      </c>
      <c r="F38" s="294">
        <f>SUM(F39:F41)</f>
        <v>0.572492</v>
      </c>
      <c r="G38" s="76">
        <f>SUM(G39:G41)</f>
        <v>0.41496899999999998</v>
      </c>
      <c r="H38" s="99">
        <f>SUM(H39:H41)</f>
        <v>0.25744299999999998</v>
      </c>
      <c r="I38" s="98">
        <f t="shared" si="16"/>
        <v>1.244904</v>
      </c>
      <c r="J38" s="75">
        <v>0</v>
      </c>
      <c r="K38" s="294">
        <f>SUM(K39:K41)</f>
        <v>0.572492</v>
      </c>
      <c r="L38" s="76">
        <v>0.41496899999999998</v>
      </c>
      <c r="M38" s="99">
        <f>SUM(M39:M41)</f>
        <v>0.25744299999999998</v>
      </c>
      <c r="N38" s="297">
        <f>SUM(N39:N41)</f>
        <v>1.0896999999999999</v>
      </c>
      <c r="O38" s="303">
        <f>SUM(O39:O41)</f>
        <v>1.09002</v>
      </c>
      <c r="P38" s="325">
        <f>SUM(P39:P41)</f>
        <v>0.83400000000000007</v>
      </c>
      <c r="Q38" s="295" t="s">
        <v>124</v>
      </c>
    </row>
    <row r="39" spans="2:17" ht="21.75" customHeight="1" x14ac:dyDescent="0.25">
      <c r="B39" s="402" t="s">
        <v>328</v>
      </c>
      <c r="C39" s="135" t="s">
        <v>125</v>
      </c>
      <c r="D39" s="116">
        <f t="shared" si="15"/>
        <v>0.59071700000000005</v>
      </c>
      <c r="E39" s="73">
        <v>0</v>
      </c>
      <c r="F39" s="152">
        <v>0.35443000000000002</v>
      </c>
      <c r="G39" s="74">
        <v>0.196906</v>
      </c>
      <c r="H39" s="393">
        <v>3.9380999999999999E-2</v>
      </c>
      <c r="I39" s="116">
        <f t="shared" si="16"/>
        <v>0.59071700000000005</v>
      </c>
      <c r="J39" s="73">
        <v>0</v>
      </c>
      <c r="K39" s="152">
        <v>0.35443000000000002</v>
      </c>
      <c r="L39" s="74">
        <v>0.196906</v>
      </c>
      <c r="M39" s="393">
        <v>3.9380999999999999E-2</v>
      </c>
      <c r="N39" s="337">
        <v>0.54900000000000004</v>
      </c>
      <c r="O39" s="301">
        <v>0.54932000000000003</v>
      </c>
      <c r="P39" s="302">
        <v>0.54900000000000004</v>
      </c>
      <c r="Q39" s="194" t="s">
        <v>121</v>
      </c>
    </row>
    <row r="40" spans="2:17" ht="21.75" customHeight="1" x14ac:dyDescent="0.25">
      <c r="B40" s="402" t="s">
        <v>389</v>
      </c>
      <c r="C40" s="296" t="s">
        <v>126</v>
      </c>
      <c r="D40" s="116">
        <f t="shared" si="15"/>
        <v>0.47771699999999995</v>
      </c>
      <c r="E40" s="73">
        <v>0</v>
      </c>
      <c r="F40" s="152">
        <v>0.15923899999999999</v>
      </c>
      <c r="G40" s="74">
        <v>0.15923899999999999</v>
      </c>
      <c r="H40" s="117">
        <v>0.15923899999999999</v>
      </c>
      <c r="I40" s="116">
        <f t="shared" si="16"/>
        <v>0.47771699999999995</v>
      </c>
      <c r="J40" s="73">
        <v>0</v>
      </c>
      <c r="K40" s="152">
        <v>0.15923899999999999</v>
      </c>
      <c r="L40" s="74">
        <v>0.15923899999999999</v>
      </c>
      <c r="M40" s="117">
        <v>0.15923899999999999</v>
      </c>
      <c r="N40" s="337">
        <v>0.39269999999999999</v>
      </c>
      <c r="O40" s="301">
        <v>0.39269999999999999</v>
      </c>
      <c r="P40" s="302">
        <v>0.13700000000000001</v>
      </c>
      <c r="Q40" s="194" t="s">
        <v>127</v>
      </c>
    </row>
    <row r="41" spans="2:17" ht="21.75" customHeight="1" x14ac:dyDescent="0.25">
      <c r="B41" s="390" t="s">
        <v>397</v>
      </c>
      <c r="C41" s="165" t="s">
        <v>262</v>
      </c>
      <c r="D41" s="159">
        <f t="shared" si="15"/>
        <v>0.17647000000000002</v>
      </c>
      <c r="E41" s="483">
        <v>0</v>
      </c>
      <c r="F41" s="160">
        <v>5.8823E-2</v>
      </c>
      <c r="G41" s="161">
        <v>5.8824000000000001E-2</v>
      </c>
      <c r="H41" s="162">
        <v>5.8823E-2</v>
      </c>
      <c r="I41" s="159">
        <f t="shared" si="16"/>
        <v>0.17647000000000002</v>
      </c>
      <c r="J41" s="483">
        <v>0</v>
      </c>
      <c r="K41" s="160">
        <v>5.8823E-2</v>
      </c>
      <c r="L41" s="161">
        <v>5.8824000000000001E-2</v>
      </c>
      <c r="M41" s="162">
        <v>5.8823E-2</v>
      </c>
      <c r="N41" s="196">
        <v>0.14799999999999999</v>
      </c>
      <c r="O41" s="363">
        <v>0.14799999999999999</v>
      </c>
      <c r="P41" s="327">
        <v>0.14799999999999999</v>
      </c>
      <c r="Q41" s="194" t="s">
        <v>127</v>
      </c>
    </row>
    <row r="42" spans="2:17" ht="21.75" customHeight="1" x14ac:dyDescent="0.25">
      <c r="B42" s="395" t="s">
        <v>403</v>
      </c>
      <c r="C42" s="166" t="s">
        <v>388</v>
      </c>
      <c r="D42" s="167">
        <f t="shared" si="15"/>
        <v>3.2732999999999998E-2</v>
      </c>
      <c r="E42" s="484">
        <v>0</v>
      </c>
      <c r="F42" s="168">
        <v>1.0911000000000001E-2</v>
      </c>
      <c r="G42" s="300">
        <v>1.0911000000000001E-2</v>
      </c>
      <c r="H42" s="394">
        <v>1.0911000000000001E-2</v>
      </c>
      <c r="I42" s="167">
        <f t="shared" si="16"/>
        <v>3.2732999999999998E-2</v>
      </c>
      <c r="J42" s="484">
        <v>0</v>
      </c>
      <c r="K42" s="168">
        <v>1.0911000000000001E-2</v>
      </c>
      <c r="L42" s="300">
        <v>1.0911000000000001E-2</v>
      </c>
      <c r="M42" s="394">
        <v>1.0911000000000001E-2</v>
      </c>
      <c r="N42" s="312">
        <v>1.6160000000000001E-2</v>
      </c>
      <c r="O42" s="313">
        <v>1.6160000000000001E-2</v>
      </c>
      <c r="P42" s="357">
        <v>1.6E-2</v>
      </c>
      <c r="Q42" s="195" t="s">
        <v>128</v>
      </c>
    </row>
    <row r="43" spans="2:17" ht="21.75" customHeight="1" x14ac:dyDescent="0.25">
      <c r="B43" s="402"/>
      <c r="C43" s="134" t="s">
        <v>129</v>
      </c>
      <c r="D43" s="121">
        <f t="shared" si="15"/>
        <v>12.884578000000001</v>
      </c>
      <c r="E43" s="49">
        <v>0</v>
      </c>
      <c r="F43" s="151">
        <f>+F44+F45</f>
        <v>7.3764080000000005</v>
      </c>
      <c r="G43" s="50">
        <f>SUM(G44:G45)</f>
        <v>3.5363230000000003</v>
      </c>
      <c r="H43" s="122">
        <f>SUM(H44:H45)</f>
        <v>1.9718469999999999</v>
      </c>
      <c r="I43" s="121">
        <f t="shared" si="16"/>
        <v>12.884578000000001</v>
      </c>
      <c r="J43" s="49">
        <v>0</v>
      </c>
      <c r="K43" s="151">
        <f>+K44+K45</f>
        <v>7.3764080000000005</v>
      </c>
      <c r="L43" s="50">
        <v>3.5363230000000003</v>
      </c>
      <c r="M43" s="122">
        <f>SUM(M44:M45)</f>
        <v>1.9718469999999999</v>
      </c>
      <c r="N43" s="197">
        <f>+N44+N45</f>
        <v>11.588702439999999</v>
      </c>
      <c r="O43" s="198">
        <f>+O44+O45</f>
        <v>8.7392767400000011</v>
      </c>
      <c r="P43" s="199">
        <f>+P44+P45</f>
        <v>8.2110000000000003</v>
      </c>
      <c r="Q43" s="146" t="s">
        <v>130</v>
      </c>
    </row>
    <row r="44" spans="2:17" ht="21.75" customHeight="1" x14ac:dyDescent="0.25">
      <c r="B44" s="402" t="s">
        <v>330</v>
      </c>
      <c r="C44" s="135" t="s">
        <v>131</v>
      </c>
      <c r="D44" s="116">
        <f t="shared" si="15"/>
        <v>5.6561820000000003</v>
      </c>
      <c r="E44" s="73">
        <v>0</v>
      </c>
      <c r="F44" s="152">
        <v>2.4068860000000001</v>
      </c>
      <c r="G44" s="74">
        <v>2.4068860000000001</v>
      </c>
      <c r="H44" s="117">
        <v>0.84240999999999999</v>
      </c>
      <c r="I44" s="116">
        <f t="shared" si="16"/>
        <v>5.6561820000000003</v>
      </c>
      <c r="J44" s="73">
        <v>0</v>
      </c>
      <c r="K44" s="152">
        <v>2.4068860000000001</v>
      </c>
      <c r="L44" s="74">
        <v>2.4068860000000001</v>
      </c>
      <c r="M44" s="117">
        <v>0.84240999999999999</v>
      </c>
      <c r="N44" s="337">
        <v>4.3618284399999991</v>
      </c>
      <c r="O44" s="301">
        <v>3.4752767400000004</v>
      </c>
      <c r="P44" s="302">
        <v>2.9470000000000001</v>
      </c>
      <c r="Q44" s="194" t="s">
        <v>127</v>
      </c>
    </row>
    <row r="45" spans="2:17" ht="21.75" customHeight="1" x14ac:dyDescent="0.25">
      <c r="B45" s="403" t="s">
        <v>329</v>
      </c>
      <c r="C45" s="165" t="s">
        <v>132</v>
      </c>
      <c r="D45" s="159">
        <f t="shared" si="15"/>
        <v>7.2283960000000009</v>
      </c>
      <c r="E45" s="483">
        <v>0</v>
      </c>
      <c r="F45" s="160">
        <v>4.9695220000000004</v>
      </c>
      <c r="G45" s="161">
        <v>1.129437</v>
      </c>
      <c r="H45" s="162">
        <v>1.129437</v>
      </c>
      <c r="I45" s="159">
        <f t="shared" si="16"/>
        <v>7.2283960000000009</v>
      </c>
      <c r="J45" s="483">
        <v>0</v>
      </c>
      <c r="K45" s="160">
        <v>4.9695220000000004</v>
      </c>
      <c r="L45" s="161">
        <v>1.129437</v>
      </c>
      <c r="M45" s="162">
        <v>1.129437</v>
      </c>
      <c r="N45" s="196">
        <v>7.2268739999999996</v>
      </c>
      <c r="O45" s="326">
        <v>5.2640000000000002</v>
      </c>
      <c r="P45" s="502">
        <v>5.2640000000000002</v>
      </c>
      <c r="Q45" s="200" t="s">
        <v>121</v>
      </c>
    </row>
    <row r="46" spans="2:17" ht="21.75" customHeight="1" x14ac:dyDescent="0.25">
      <c r="B46" s="377"/>
      <c r="C46" s="134" t="s">
        <v>133</v>
      </c>
      <c r="D46" s="121">
        <f t="shared" si="15"/>
        <v>4.6691199999999995</v>
      </c>
      <c r="E46" s="49">
        <v>0</v>
      </c>
      <c r="F46" s="151">
        <f>SUM(F47:F49)</f>
        <v>1.5600099999999999</v>
      </c>
      <c r="G46" s="50">
        <f>SUM(G47:G49)</f>
        <v>1.2445549999999999</v>
      </c>
      <c r="H46" s="122">
        <f>SUM(H47:H49)</f>
        <v>1.864555</v>
      </c>
      <c r="I46" s="121">
        <f t="shared" si="16"/>
        <v>4.6691199999999995</v>
      </c>
      <c r="J46" s="49">
        <v>0</v>
      </c>
      <c r="K46" s="151">
        <f t="shared" ref="K46:P46" si="17">SUM(K47:K49)</f>
        <v>1.5600099999999999</v>
      </c>
      <c r="L46" s="50">
        <f t="shared" si="17"/>
        <v>1.2445549999999999</v>
      </c>
      <c r="M46" s="122">
        <f>SUM(M47:M49)</f>
        <v>1.864555</v>
      </c>
      <c r="N46" s="197">
        <f t="shared" si="17"/>
        <v>2.6795341800000001</v>
      </c>
      <c r="O46" s="198">
        <f t="shared" si="17"/>
        <v>2.6795341800000001</v>
      </c>
      <c r="P46" s="199">
        <f t="shared" si="17"/>
        <v>1.4014629999999999</v>
      </c>
      <c r="Q46" s="127" t="s">
        <v>83</v>
      </c>
    </row>
    <row r="47" spans="2:17" ht="21.75" customHeight="1" x14ac:dyDescent="0.25">
      <c r="B47" s="590" t="s">
        <v>331</v>
      </c>
      <c r="C47" s="134" t="s">
        <v>263</v>
      </c>
      <c r="D47" s="121">
        <f t="shared" si="15"/>
        <v>2.2999999999999998</v>
      </c>
      <c r="E47" s="49">
        <v>0</v>
      </c>
      <c r="F47" s="151">
        <v>0.6</v>
      </c>
      <c r="G47" s="50">
        <v>0.6</v>
      </c>
      <c r="H47" s="122">
        <v>1.1000000000000001</v>
      </c>
      <c r="I47" s="121">
        <f t="shared" si="16"/>
        <v>2.2999999999999998</v>
      </c>
      <c r="J47" s="49">
        <v>0</v>
      </c>
      <c r="K47" s="151">
        <v>0.6</v>
      </c>
      <c r="L47" s="50">
        <v>0.6</v>
      </c>
      <c r="M47" s="122">
        <v>1.1000000000000001</v>
      </c>
      <c r="N47" s="337">
        <v>0.63229800999999997</v>
      </c>
      <c r="O47" s="301">
        <v>0.63229800999999997</v>
      </c>
      <c r="P47" s="302">
        <v>0.61475299999999988</v>
      </c>
      <c r="Q47" s="127" t="s">
        <v>127</v>
      </c>
    </row>
    <row r="48" spans="2:17" ht="21.75" customHeight="1" x14ac:dyDescent="0.25">
      <c r="B48" s="590"/>
      <c r="C48" s="134" t="s">
        <v>264</v>
      </c>
      <c r="D48" s="121">
        <f t="shared" si="15"/>
        <v>2.2000000000000002</v>
      </c>
      <c r="E48" s="49">
        <v>0</v>
      </c>
      <c r="F48" s="151">
        <v>0.9</v>
      </c>
      <c r="G48" s="50">
        <v>0.59</v>
      </c>
      <c r="H48" s="334">
        <v>0.71</v>
      </c>
      <c r="I48" s="121">
        <f t="shared" si="16"/>
        <v>2.2000000000000002</v>
      </c>
      <c r="J48" s="49">
        <v>0</v>
      </c>
      <c r="K48" s="151">
        <v>0.9</v>
      </c>
      <c r="L48" s="50">
        <v>0.59</v>
      </c>
      <c r="M48" s="122">
        <v>0.71</v>
      </c>
      <c r="N48" s="360">
        <v>1.96906582</v>
      </c>
      <c r="O48" s="361">
        <v>1.96906582</v>
      </c>
      <c r="P48" s="396">
        <v>0.70870999999999995</v>
      </c>
      <c r="Q48" s="127" t="s">
        <v>127</v>
      </c>
    </row>
    <row r="49" spans="2:17" ht="21.75" customHeight="1" thickBot="1" x14ac:dyDescent="0.3">
      <c r="B49" s="402" t="s">
        <v>332</v>
      </c>
      <c r="C49" s="134" t="s">
        <v>271</v>
      </c>
      <c r="D49" s="121">
        <f t="shared" si="15"/>
        <v>0.16911999999999999</v>
      </c>
      <c r="E49" s="49">
        <v>0</v>
      </c>
      <c r="F49" s="151">
        <v>6.0010000000000001E-2</v>
      </c>
      <c r="G49" s="50">
        <v>5.4554999999999999E-2</v>
      </c>
      <c r="H49" s="122">
        <v>5.4554999999999999E-2</v>
      </c>
      <c r="I49" s="121">
        <f t="shared" si="16"/>
        <v>0.16911999999999999</v>
      </c>
      <c r="J49" s="49">
        <v>0</v>
      </c>
      <c r="K49" s="151">
        <v>6.0010000000000001E-2</v>
      </c>
      <c r="L49" s="50">
        <v>5.4554999999999999E-2</v>
      </c>
      <c r="M49" s="122">
        <v>5.4554999999999999E-2</v>
      </c>
      <c r="N49" s="362">
        <v>7.817035E-2</v>
      </c>
      <c r="O49" s="311">
        <v>7.817035E-2</v>
      </c>
      <c r="P49" s="368">
        <v>7.8E-2</v>
      </c>
      <c r="Q49" s="127" t="s">
        <v>127</v>
      </c>
    </row>
    <row r="50" spans="2:17" ht="21.75" customHeight="1" thickBot="1" x14ac:dyDescent="0.3">
      <c r="B50" s="4" t="s">
        <v>69</v>
      </c>
      <c r="C50" s="5"/>
      <c r="D50" s="12">
        <f t="shared" ref="D50:P50" si="18">+D8+D14+D19+D33</f>
        <v>77.351167259999997</v>
      </c>
      <c r="E50" s="218">
        <f t="shared" si="18"/>
        <v>6.2166754299999996</v>
      </c>
      <c r="F50" s="218">
        <f t="shared" si="18"/>
        <v>36.733130600000003</v>
      </c>
      <c r="G50" s="44">
        <f t="shared" si="18"/>
        <v>22.237510139999998</v>
      </c>
      <c r="H50" s="37">
        <f t="shared" si="18"/>
        <v>12.163851090000001</v>
      </c>
      <c r="I50" s="12">
        <f t="shared" si="18"/>
        <v>77.351167259999997</v>
      </c>
      <c r="J50" s="218">
        <f t="shared" si="18"/>
        <v>6.2166754299999996</v>
      </c>
      <c r="K50" s="218">
        <f t="shared" si="18"/>
        <v>36.733130600000003</v>
      </c>
      <c r="L50" s="44">
        <f t="shared" si="18"/>
        <v>22.237510139999998</v>
      </c>
      <c r="M50" s="37">
        <f t="shared" si="18"/>
        <v>12.163851090000001</v>
      </c>
      <c r="N50" s="216">
        <f t="shared" si="18"/>
        <v>52.119506709999996</v>
      </c>
      <c r="O50" s="216">
        <f t="shared" si="18"/>
        <v>38.544385950000006</v>
      </c>
      <c r="P50" s="216">
        <f t="shared" si="18"/>
        <v>28.35490038</v>
      </c>
      <c r="Q50" s="6"/>
    </row>
    <row r="51" spans="2:17" ht="12.75" customHeight="1" x14ac:dyDescent="0.25">
      <c r="B51" s="68"/>
      <c r="C51" s="10"/>
    </row>
    <row r="52" spans="2:17" ht="18" customHeight="1" x14ac:dyDescent="0.25">
      <c r="B52" s="114" t="s">
        <v>27</v>
      </c>
      <c r="C52" s="10"/>
      <c r="I52" s="354"/>
      <c r="M52" s="354"/>
    </row>
    <row r="53" spans="2:17" ht="18" customHeight="1" x14ac:dyDescent="0.25">
      <c r="B53" s="114" t="s">
        <v>28</v>
      </c>
      <c r="L53" s="354"/>
    </row>
    <row r="54" spans="2:17" ht="18" customHeight="1" x14ac:dyDescent="0.25">
      <c r="B54" s="114" t="s">
        <v>280</v>
      </c>
      <c r="C54" s="8"/>
    </row>
    <row r="55" spans="2:17" ht="18" customHeight="1" x14ac:dyDescent="0.25">
      <c r="B55" s="115" t="s">
        <v>279</v>
      </c>
      <c r="L55" s="354"/>
    </row>
    <row r="56" spans="2:17" x14ac:dyDescent="0.25">
      <c r="B56" s="115" t="s">
        <v>70</v>
      </c>
      <c r="C56" s="8"/>
    </row>
    <row r="58" spans="2:17" x14ac:dyDescent="0.25">
      <c r="C58" s="8"/>
      <c r="M58" s="354"/>
    </row>
  </sheetData>
  <mergeCells count="9">
    <mergeCell ref="B47:B48"/>
    <mergeCell ref="B5:C7"/>
    <mergeCell ref="Q5:Q7"/>
    <mergeCell ref="B2:Q2"/>
    <mergeCell ref="B3:Q3"/>
    <mergeCell ref="D5:M5"/>
    <mergeCell ref="N5:P6"/>
    <mergeCell ref="D6:H6"/>
    <mergeCell ref="I6:M6"/>
  </mergeCells>
  <hyperlinks>
    <hyperlink ref="C10" r:id="rId1"/>
    <hyperlink ref="C11" r:id="rId2"/>
    <hyperlink ref="C12" r:id="rId3"/>
    <hyperlink ref="C16" r:id="rId4"/>
    <hyperlink ref="C21" r:id="rId5"/>
    <hyperlink ref="C13" r:id="rId6"/>
    <hyperlink ref="C17" r:id="rId7"/>
    <hyperlink ref="C18" r:id="rId8"/>
    <hyperlink ref="N16" r:id="rId9" display="https://sede.asturias.es/bopa/2023/01/03/2022-10429.pdf"/>
    <hyperlink ref="N11" r:id="rId10" display="https://sede.asturias.es/bopa/2023/01/09/2022-10787.pdf"/>
    <hyperlink ref="N13" r:id="rId11" display="https://sede.asturias.es/bopa/2023/05/25/2023-04316.pdf"/>
    <hyperlink ref="G22" r:id="rId12" display="https://www.boe.es/boe/dias/2022/05/19/pdfs/BOE-A-2022-8223.pdf"/>
    <hyperlink ref="F22" r:id="rId13" display="https://www.boe.es/diario_boe/txt.php?id=BOE-A-2021-14163"/>
    <hyperlink ref="H22" r:id="rId14" display="https://www.boe.es/buscar/doc.php?id=BOE-A-2023-14458"/>
    <hyperlink ref="N22" r:id="rId15" display="https://sede.asturias.es/bopa/2021/12/31/2021-11367.pdf"/>
    <hyperlink ref="O22" r:id="rId16" display="https://sede.asturias.es/bopa/2022/08/04/2022-06148.pdf"/>
    <hyperlink ref="F30" r:id="rId17" display="https://www.boe.es/boe/dias/2022/01/04/pdfs/BOE-A-2022-196.pdf"/>
    <hyperlink ref="G30" r:id="rId18" display="https://www.boe.es/boe/dias/2022/06/30/pdfs/BOE-A-2022-10839.pdf"/>
    <hyperlink ref="H30" r:id="rId19" display="https://www.boe.es/boe/dias/2023/07/06/pdfs/BOE-A-2023-15719.pdf"/>
    <hyperlink ref="N30" r:id="rId20" display="https://sede.asturias.es/bopa/2022/10/14/2022-07740.pdf"/>
    <hyperlink ref="F34" r:id="rId21" display="https://www.boe.es/diario_boe/txt.php?id=BOE-A-2021-14163"/>
    <hyperlink ref="G34" r:id="rId22" display="https://www.boe.es/boe/dias/2022/05/19/pdfs/BOE-A-2022-8223.pdf"/>
    <hyperlink ref="H34" r:id="rId23" display="https://www.boe.es/boe/dias/2023/06/17/pdfs/BOE-A-2023-14458.pdf"/>
    <hyperlink ref="H36" r:id="rId24" display="https://www.boe.es/boe/dias/2023/07/29/pdfs/BOE-A-2023-17500.pdf"/>
    <hyperlink ref="H48" r:id="rId25" display="https://www.boe.es/boe/dias/2023/07/29/pdfs/BOE-A-2023-17500.pdf"/>
    <hyperlink ref="N36" r:id="rId26" display="https://sede.asturias.es/ast/bopa-disposiciones?p_p_id=pa_sede_bopa_web_portlet_SedeBopaDispositionWeb&amp;p_p_lifecycle=0&amp;p_p_state=normal&amp;p_p_mode=view&amp;_pa_sede_bopa_web_portlet_SedeBopaDispositionWeb_mvcRenderCommandName=%2Fdisposition%2Fdetail&amp;_pa_sede_bo"/>
    <hyperlink ref="N37" r:id="rId27" display="https://sede.asturias.es/ast/bopa-disposiciones?p_p_id=pa_sede_bopa_web_portlet_SedeBopaDispositionWeb&amp;p_p_lifecycle=0&amp;p_p_state=normal&amp;p_p_mode=view&amp;_pa_sede_bopa_web_portlet_SedeBopaDispositionWeb_mvcRenderCommandName=%2Fdisposition%2Fdetail&amp;_pa_sede_bo"/>
    <hyperlink ref="N45" r:id="rId28" display="https://sede.asturias.es/bopa/2021/12/31/2021-11409.pdf"/>
    <hyperlink ref="N39" r:id="rId29" display="https://sede.asturias.es/bopa/2022/03/30/2022-02298.pdf"/>
    <hyperlink ref="N40" r:id="rId30" display="https://contrataciondelestado.es/wps/wcm/connect/0e911364-b49e-4041-9bf7-0f1dfbd59f1c/DOC_CN2022-493059.pdf?MOD=AJPERES"/>
    <hyperlink ref="O41" r:id="rId31" display="https://contrataciondelestado.es/wps/wcm/connect/e2a678fb-c105-4d7d-9904-bdd82f7c5d9e/DOC_CAN_ADJ2022-953667.pdf?MOD=AJPERES"/>
    <hyperlink ref="N41" r:id="rId32" display="https://contrataciondelestado.es/wps/wcm/connect/8d1d8e5e-60e2-418d-aa20-afd1f942bbd3/DOC_CN2022-488913.pdf?MOD=AJPERES"/>
    <hyperlink ref="N42:P42" r:id="rId33" display="https://trabajastur.asturias.es/i3-adquisici%C3%B3n-de-nuevas-competencias-para-la-transformaci%C3%B3n-digital-verde-y-productiva.-detecci%C3%B3n-de-necesidades-formativas"/>
    <hyperlink ref="N44" r:id="rId34" display="https://contrataciondelestado.es/wps/wcm/connect/2fb318f4-63dc-4717-9e53-4c222505244c/DOC_CN2022-310923.html?MOD=AJPERES"/>
    <hyperlink ref="N49" r:id="rId35" display="https://contrataciondelestado.es/wps/wcm/connect/e4c65b31-7dbb-4b06-b811-612dd4819320/DOC_CN2022-515634.pdf?MOD=AJPERES"/>
    <hyperlink ref="N47" r:id="rId36" display="https://trabajastur.asturias.es/documents/36440/1395566/Convenio.pdf/044d5d7c-cdb1-696a-6976-f57952d84a39?t=1642669371428"/>
    <hyperlink ref="E34" r:id="rId37" display="https://www.boe.es/diario_boe/txt.php?id=BOE-A-2021-14163"/>
    <hyperlink ref="J34" r:id="rId38" display="https://www.boe.es/diario_boe/txt.php?id=BOE-A-2021-14163"/>
    <hyperlink ref="G27" r:id="rId39" display="https://www.todofp.es/comunes/noticias/2022/23-11-2022redestatalcentrosexcelenciafp.html"/>
    <hyperlink ref="P45" r:id="rId40" display="https://sede.asturias.es/bopa/2023/10/03/2023-08799.pdf"/>
    <hyperlink ref="O21" r:id="rId41" display="https://sede.asturias.es/bopa/2023/12/28/2023-11587.pdf"/>
  </hyperlinks>
  <printOptions horizontalCentered="1" verticalCentered="1"/>
  <pageMargins left="0" right="0" top="0" bottom="0" header="0" footer="0"/>
  <pageSetup paperSize="9" scale="43" fitToHeight="0" orientation="landscape" verticalDpi="0" r:id="rId42"/>
  <drawing r:id="rId4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5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140625" style="2" customWidth="1"/>
    <col min="3" max="3" width="72.5703125" style="1" customWidth="1"/>
    <col min="4" max="11" width="9" style="1" customWidth="1"/>
    <col min="12" max="14" width="15.7109375" style="1" customWidth="1"/>
    <col min="15" max="15" width="76.7109375" style="1" customWidth="1"/>
    <col min="16" max="18" width="11.42578125" style="1"/>
    <col min="19" max="19" width="47.140625" style="1" customWidth="1"/>
    <col min="20" max="16384" width="11.42578125" style="1"/>
  </cols>
  <sheetData>
    <row r="1" spans="2:15" ht="72.75" customHeight="1" x14ac:dyDescent="0.25"/>
    <row r="2" spans="2:15" ht="17.25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2:15" ht="17.25" x14ac:dyDescent="0.25">
      <c r="B3" s="567" t="s">
        <v>154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2:15" ht="8.25" customHeight="1" thickBot="1" x14ac:dyDescent="0.3"/>
    <row r="5" spans="2:15" ht="27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8"/>
      <c r="L5" s="577" t="s">
        <v>278</v>
      </c>
      <c r="M5" s="578"/>
      <c r="N5" s="574"/>
      <c r="O5" s="584" t="s">
        <v>71</v>
      </c>
    </row>
    <row r="6" spans="2:15" ht="24" customHeight="1" thickTop="1" thickBot="1" x14ac:dyDescent="0.3">
      <c r="B6" s="570"/>
      <c r="C6" s="571"/>
      <c r="D6" s="581" t="s">
        <v>55</v>
      </c>
      <c r="E6" s="582"/>
      <c r="F6" s="582"/>
      <c r="G6" s="583"/>
      <c r="H6" s="581" t="s">
        <v>56</v>
      </c>
      <c r="I6" s="582"/>
      <c r="J6" s="582"/>
      <c r="K6" s="583"/>
      <c r="L6" s="579"/>
      <c r="M6" s="580"/>
      <c r="N6" s="576"/>
      <c r="O6" s="585"/>
    </row>
    <row r="7" spans="2:15" ht="38.25" customHeight="1" thickBot="1" x14ac:dyDescent="0.3">
      <c r="B7" s="572"/>
      <c r="C7" s="573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586"/>
    </row>
    <row r="8" spans="2:15" ht="24.75" customHeight="1" thickBot="1" x14ac:dyDescent="0.3">
      <c r="B8" s="81" t="s">
        <v>72</v>
      </c>
      <c r="C8" s="82" t="s">
        <v>73</v>
      </c>
      <c r="D8" s="96">
        <f>+D9</f>
        <v>11.46285628</v>
      </c>
      <c r="E8" s="39">
        <f>+E9</f>
        <v>0</v>
      </c>
      <c r="F8" s="42">
        <f t="shared" ref="F8:G8" si="0">+F9</f>
        <v>1.84908838</v>
      </c>
      <c r="G8" s="97">
        <f t="shared" si="0"/>
        <v>9.6137678999999991</v>
      </c>
      <c r="H8" s="96">
        <f>+H9</f>
        <v>6.07557613</v>
      </c>
      <c r="I8" s="39">
        <f>+I9</f>
        <v>0</v>
      </c>
      <c r="J8" s="42">
        <f t="shared" ref="J8:K8" si="1">+J9</f>
        <v>1.84908838</v>
      </c>
      <c r="K8" s="97">
        <f t="shared" si="1"/>
        <v>4.2264877500000004</v>
      </c>
      <c r="L8" s="96">
        <f>+L9</f>
        <v>0.84435700000000002</v>
      </c>
      <c r="M8" s="80">
        <f>+M9</f>
        <v>0.74375069999999999</v>
      </c>
      <c r="N8" s="107">
        <f>+N9</f>
        <v>0</v>
      </c>
      <c r="O8" s="110"/>
    </row>
    <row r="9" spans="2:15" ht="24.75" customHeight="1" x14ac:dyDescent="0.25">
      <c r="B9" s="83" t="s">
        <v>74</v>
      </c>
      <c r="C9" s="84" t="s">
        <v>75</v>
      </c>
      <c r="D9" s="94">
        <f>+D10+D11</f>
        <v>11.46285628</v>
      </c>
      <c r="E9" s="40">
        <f t="shared" ref="E9:N9" si="2">+E10+E11</f>
        <v>0</v>
      </c>
      <c r="F9" s="43">
        <f t="shared" si="2"/>
        <v>1.84908838</v>
      </c>
      <c r="G9" s="95">
        <f t="shared" si="2"/>
        <v>9.6137678999999991</v>
      </c>
      <c r="H9" s="94">
        <f t="shared" si="2"/>
        <v>6.07557613</v>
      </c>
      <c r="I9" s="40">
        <f t="shared" si="2"/>
        <v>0</v>
      </c>
      <c r="J9" s="43">
        <f t="shared" si="2"/>
        <v>1.84908838</v>
      </c>
      <c r="K9" s="95">
        <f t="shared" si="2"/>
        <v>4.2264877500000004</v>
      </c>
      <c r="L9" s="94">
        <f t="shared" si="2"/>
        <v>0.84435700000000002</v>
      </c>
      <c r="M9" s="79">
        <f t="shared" si="2"/>
        <v>0.74375069999999999</v>
      </c>
      <c r="N9" s="106">
        <f t="shared" si="2"/>
        <v>0</v>
      </c>
      <c r="O9" s="292" t="s">
        <v>441</v>
      </c>
    </row>
    <row r="10" spans="2:15" ht="24.75" customHeight="1" x14ac:dyDescent="0.25">
      <c r="B10" s="132" t="s">
        <v>319</v>
      </c>
      <c r="C10" s="344" t="s">
        <v>285</v>
      </c>
      <c r="D10" s="121">
        <f>SUM(E10:G10)</f>
        <v>6.07557613</v>
      </c>
      <c r="E10" s="49">
        <v>0</v>
      </c>
      <c r="F10" s="50">
        <v>1.84908838</v>
      </c>
      <c r="G10" s="122">
        <v>4.2264877500000004</v>
      </c>
      <c r="H10" s="121">
        <f>SUM(I10:K10)</f>
        <v>6.07557613</v>
      </c>
      <c r="I10" s="49">
        <v>0</v>
      </c>
      <c r="J10" s="50">
        <v>1.84908838</v>
      </c>
      <c r="K10" s="122">
        <v>4.2264877500000004</v>
      </c>
      <c r="L10" s="197">
        <v>0.84435700000000002</v>
      </c>
      <c r="M10" s="198">
        <v>0.74375069999999999</v>
      </c>
      <c r="N10" s="126">
        <v>0</v>
      </c>
      <c r="O10" s="112" t="s">
        <v>76</v>
      </c>
    </row>
    <row r="11" spans="2:15" ht="24.75" customHeight="1" thickBot="1" x14ac:dyDescent="0.3">
      <c r="B11" s="132" t="s">
        <v>346</v>
      </c>
      <c r="C11" s="344" t="s">
        <v>494</v>
      </c>
      <c r="D11" s="121">
        <f>SUM(E11:G11)</f>
        <v>5.3872801499999996</v>
      </c>
      <c r="E11" s="49">
        <v>0</v>
      </c>
      <c r="F11" s="50">
        <v>0</v>
      </c>
      <c r="G11" s="551">
        <v>5.3872801499999996</v>
      </c>
      <c r="H11" s="121">
        <f>SUM(I11:K11)</f>
        <v>0</v>
      </c>
      <c r="I11" s="49">
        <v>0</v>
      </c>
      <c r="J11" s="50">
        <v>0</v>
      </c>
      <c r="K11" s="122">
        <v>0</v>
      </c>
      <c r="L11" s="124">
        <v>0</v>
      </c>
      <c r="M11" s="125">
        <v>0</v>
      </c>
      <c r="N11" s="126">
        <v>0</v>
      </c>
      <c r="O11" s="112" t="s">
        <v>76</v>
      </c>
    </row>
    <row r="12" spans="2:15" ht="25.5" customHeight="1" thickBot="1" x14ac:dyDescent="0.3">
      <c r="B12" s="81" t="s">
        <v>155</v>
      </c>
      <c r="C12" s="82" t="s">
        <v>156</v>
      </c>
      <c r="D12" s="96">
        <f>+D13</f>
        <v>18.01837248</v>
      </c>
      <c r="E12" s="39">
        <f t="shared" ref="E12:N12" si="3">+E13</f>
        <v>7.5703251299999996</v>
      </c>
      <c r="F12" s="42">
        <f t="shared" si="3"/>
        <v>6.2969130200000007</v>
      </c>
      <c r="G12" s="97">
        <f t="shared" si="3"/>
        <v>4.1511343299999997</v>
      </c>
      <c r="H12" s="96">
        <f>+H13</f>
        <v>14.12355194</v>
      </c>
      <c r="I12" s="39">
        <f t="shared" si="3"/>
        <v>7.5703251299999996</v>
      </c>
      <c r="J12" s="42">
        <f t="shared" si="3"/>
        <v>6.2969130200000007</v>
      </c>
      <c r="K12" s="97">
        <f t="shared" si="3"/>
        <v>0.25631378999999999</v>
      </c>
      <c r="L12" s="96">
        <f t="shared" si="3"/>
        <v>16.34635531</v>
      </c>
      <c r="M12" s="80">
        <f t="shared" si="3"/>
        <v>16.341415209999997</v>
      </c>
      <c r="N12" s="107">
        <f t="shared" si="3"/>
        <v>13.60468251</v>
      </c>
      <c r="O12" s="110"/>
    </row>
    <row r="13" spans="2:15" ht="20.25" customHeight="1" x14ac:dyDescent="0.25">
      <c r="B13" s="83" t="s">
        <v>157</v>
      </c>
      <c r="C13" s="84" t="s">
        <v>158</v>
      </c>
      <c r="D13" s="94">
        <f t="shared" ref="D13:M13" si="4">SUM(D14:D20)</f>
        <v>18.01837248</v>
      </c>
      <c r="E13" s="40">
        <f t="shared" si="4"/>
        <v>7.5703251299999996</v>
      </c>
      <c r="F13" s="43">
        <f t="shared" si="4"/>
        <v>6.2969130200000007</v>
      </c>
      <c r="G13" s="95">
        <f t="shared" si="4"/>
        <v>4.1511343299999997</v>
      </c>
      <c r="H13" s="94">
        <f t="shared" si="4"/>
        <v>14.12355194</v>
      </c>
      <c r="I13" s="40">
        <f t="shared" si="4"/>
        <v>7.5703251299999996</v>
      </c>
      <c r="J13" s="43">
        <f t="shared" si="4"/>
        <v>6.2969130200000007</v>
      </c>
      <c r="K13" s="95">
        <f t="shared" si="4"/>
        <v>0.25631378999999999</v>
      </c>
      <c r="L13" s="94">
        <f t="shared" si="4"/>
        <v>16.34635531</v>
      </c>
      <c r="M13" s="79">
        <f t="shared" si="4"/>
        <v>16.341415209999997</v>
      </c>
      <c r="N13" s="106">
        <f>SUM(N14:N20)</f>
        <v>13.60468251</v>
      </c>
      <c r="O13" s="111" t="s">
        <v>442</v>
      </c>
    </row>
    <row r="14" spans="2:15" ht="20.25" customHeight="1" x14ac:dyDescent="0.25">
      <c r="B14" s="132" t="s">
        <v>343</v>
      </c>
      <c r="C14" s="68" t="s">
        <v>266</v>
      </c>
      <c r="D14" s="121">
        <f t="shared" ref="D14:D20" si="5">SUM(E14:G14)</f>
        <v>12.87887066</v>
      </c>
      <c r="E14" s="323">
        <v>6.9416500000000001</v>
      </c>
      <c r="F14" s="50">
        <v>5.9372206600000004</v>
      </c>
      <c r="G14" s="122">
        <v>0</v>
      </c>
      <c r="H14" s="121">
        <f t="shared" ref="H14:H20" si="6">SUM(I14:K14)</f>
        <v>12.87887066</v>
      </c>
      <c r="I14" s="49">
        <v>6.9416500000000001</v>
      </c>
      <c r="J14" s="50">
        <v>5.9372206600000004</v>
      </c>
      <c r="K14" s="122">
        <v>0</v>
      </c>
      <c r="L14" s="197">
        <v>15.75</v>
      </c>
      <c r="M14" s="198">
        <v>15.75</v>
      </c>
      <c r="N14" s="199">
        <v>13.013</v>
      </c>
      <c r="O14" s="112" t="s">
        <v>76</v>
      </c>
    </row>
    <row r="15" spans="2:15" ht="20.25" customHeight="1" x14ac:dyDescent="0.25">
      <c r="B15" s="132" t="s">
        <v>344</v>
      </c>
      <c r="C15" s="68" t="s">
        <v>159</v>
      </c>
      <c r="D15" s="121">
        <f t="shared" si="5"/>
        <v>0.36981069999999999</v>
      </c>
      <c r="E15" s="323">
        <v>9.1950160000000003E-2</v>
      </c>
      <c r="F15" s="50">
        <f>0.0746491+0.06428117</f>
        <v>0.13893026999999999</v>
      </c>
      <c r="G15" s="122">
        <f>0.0746491+0.06428117</f>
        <v>0.13893026999999999</v>
      </c>
      <c r="H15" s="121">
        <f t="shared" si="6"/>
        <v>0.36981069999999999</v>
      </c>
      <c r="I15" s="49">
        <v>9.1950160000000003E-2</v>
      </c>
      <c r="J15" s="50">
        <f>0.0746491+0.06428117</f>
        <v>0.13893026999999999</v>
      </c>
      <c r="K15" s="122">
        <f>0.0746491+0.06428117</f>
        <v>0.13893026999999999</v>
      </c>
      <c r="L15" s="197">
        <v>0.27167279999999999</v>
      </c>
      <c r="M15" s="198">
        <v>0.26673269999999999</v>
      </c>
      <c r="N15" s="199">
        <v>0.26700000000000002</v>
      </c>
      <c r="O15" s="112" t="s">
        <v>83</v>
      </c>
    </row>
    <row r="16" spans="2:15" ht="20.25" customHeight="1" x14ac:dyDescent="0.25">
      <c r="B16" s="132" t="s">
        <v>345</v>
      </c>
      <c r="C16" s="68" t="s">
        <v>160</v>
      </c>
      <c r="D16" s="121">
        <f t="shared" si="5"/>
        <v>0.54951802999999999</v>
      </c>
      <c r="E16" s="323">
        <v>0.44115274999999998</v>
      </c>
      <c r="F16" s="50">
        <v>0.10836527999999999</v>
      </c>
      <c r="G16" s="122">
        <v>0</v>
      </c>
      <c r="H16" s="121">
        <f t="shared" si="6"/>
        <v>0.54951802999999999</v>
      </c>
      <c r="I16" s="49">
        <v>0.44115274999999998</v>
      </c>
      <c r="J16" s="50">
        <v>0.10836527999999999</v>
      </c>
      <c r="K16" s="122">
        <v>0</v>
      </c>
      <c r="L16" s="124">
        <v>0</v>
      </c>
      <c r="M16" s="125">
        <v>0</v>
      </c>
      <c r="N16" s="126">
        <v>0</v>
      </c>
      <c r="O16" s="112" t="s">
        <v>83</v>
      </c>
    </row>
    <row r="17" spans="2:15" ht="20.25" customHeight="1" x14ac:dyDescent="0.25">
      <c r="B17" s="132" t="s">
        <v>327</v>
      </c>
      <c r="C17" s="68" t="s">
        <v>265</v>
      </c>
      <c r="D17" s="121">
        <f t="shared" si="5"/>
        <v>0.32535255000000002</v>
      </c>
      <c r="E17" s="323">
        <v>9.5572219999999999E-2</v>
      </c>
      <c r="F17" s="50">
        <v>0.11239681</v>
      </c>
      <c r="G17" s="370">
        <v>0.11738352000000001</v>
      </c>
      <c r="H17" s="121">
        <f t="shared" si="6"/>
        <v>0.32535255000000002</v>
      </c>
      <c r="I17" s="49">
        <v>9.5572219999999999E-2</v>
      </c>
      <c r="J17" s="50">
        <v>0.11239681</v>
      </c>
      <c r="K17" s="370">
        <v>0.11738352000000001</v>
      </c>
      <c r="L17" s="197">
        <v>0.32468251000000004</v>
      </c>
      <c r="M17" s="198">
        <v>0.32468251000000004</v>
      </c>
      <c r="N17" s="199">
        <v>0.32468251000000004</v>
      </c>
      <c r="O17" s="112" t="s">
        <v>83</v>
      </c>
    </row>
    <row r="18" spans="2:15" ht="20.25" customHeight="1" x14ac:dyDescent="0.25">
      <c r="B18" s="132" t="s">
        <v>346</v>
      </c>
      <c r="C18" s="68" t="s">
        <v>493</v>
      </c>
      <c r="D18" s="121">
        <f t="shared" si="5"/>
        <v>1.4740598899999999</v>
      </c>
      <c r="E18" s="323">
        <v>0</v>
      </c>
      <c r="F18" s="50">
        <v>0</v>
      </c>
      <c r="G18" s="550">
        <f>0.67090993+0.80314996</f>
        <v>1.4740598899999999</v>
      </c>
      <c r="H18" s="121">
        <f t="shared" si="6"/>
        <v>0</v>
      </c>
      <c r="I18" s="323">
        <v>0</v>
      </c>
      <c r="J18" s="50">
        <v>0</v>
      </c>
      <c r="K18" s="370">
        <v>0</v>
      </c>
      <c r="L18" s="124">
        <v>0</v>
      </c>
      <c r="M18" s="125">
        <v>0</v>
      </c>
      <c r="N18" s="126">
        <v>0</v>
      </c>
      <c r="O18" s="112" t="s">
        <v>83</v>
      </c>
    </row>
    <row r="19" spans="2:15" ht="20.25" customHeight="1" x14ac:dyDescent="0.25">
      <c r="B19" s="132" t="s">
        <v>346</v>
      </c>
      <c r="C19" s="68" t="s">
        <v>495</v>
      </c>
      <c r="D19" s="121">
        <f t="shared" si="5"/>
        <v>1.5251132300000001</v>
      </c>
      <c r="E19" s="323">
        <v>0</v>
      </c>
      <c r="F19" s="50">
        <v>0</v>
      </c>
      <c r="G19" s="550">
        <f>0.9917799+0.53333333</f>
        <v>1.5251132300000001</v>
      </c>
      <c r="H19" s="121">
        <f t="shared" si="6"/>
        <v>0</v>
      </c>
      <c r="I19" s="323">
        <v>0</v>
      </c>
      <c r="J19" s="50">
        <v>0</v>
      </c>
      <c r="K19" s="370">
        <v>0</v>
      </c>
      <c r="L19" s="124">
        <v>0</v>
      </c>
      <c r="M19" s="125">
        <v>0</v>
      </c>
      <c r="N19" s="126">
        <v>0</v>
      </c>
      <c r="O19" s="112" t="s">
        <v>83</v>
      </c>
    </row>
    <row r="20" spans="2:15" ht="20.25" customHeight="1" thickBot="1" x14ac:dyDescent="0.3">
      <c r="B20" s="132" t="s">
        <v>346</v>
      </c>
      <c r="C20" s="68" t="s">
        <v>294</v>
      </c>
      <c r="D20" s="121">
        <f t="shared" si="5"/>
        <v>0.89564741999999997</v>
      </c>
      <c r="E20" s="333">
        <v>0</v>
      </c>
      <c r="F20" s="50">
        <v>0</v>
      </c>
      <c r="G20" s="122">
        <v>0.89564741999999997</v>
      </c>
      <c r="H20" s="121">
        <f t="shared" si="6"/>
        <v>0</v>
      </c>
      <c r="I20" s="333">
        <v>0</v>
      </c>
      <c r="J20" s="50">
        <v>0</v>
      </c>
      <c r="K20" s="122">
        <v>0</v>
      </c>
      <c r="L20" s="124">
        <v>0</v>
      </c>
      <c r="M20" s="125">
        <v>0</v>
      </c>
      <c r="N20" s="126">
        <v>0</v>
      </c>
      <c r="O20" s="112" t="s">
        <v>83</v>
      </c>
    </row>
    <row r="21" spans="2:15" ht="20.25" customHeight="1" thickBot="1" x14ac:dyDescent="0.3">
      <c r="B21" s="88" t="s">
        <v>69</v>
      </c>
      <c r="C21" s="89"/>
      <c r="D21" s="100">
        <f t="shared" ref="D21:M21" si="7">+D12+D8</f>
        <v>29.48122876</v>
      </c>
      <c r="E21" s="101">
        <f t="shared" si="7"/>
        <v>7.5703251299999996</v>
      </c>
      <c r="F21" s="102">
        <f t="shared" si="7"/>
        <v>8.1460014000000012</v>
      </c>
      <c r="G21" s="103">
        <f t="shared" si="7"/>
        <v>13.764902229999999</v>
      </c>
      <c r="H21" s="100">
        <f t="shared" si="7"/>
        <v>20.19912807</v>
      </c>
      <c r="I21" s="101">
        <f t="shared" si="7"/>
        <v>7.5703251299999996</v>
      </c>
      <c r="J21" s="102">
        <f t="shared" si="7"/>
        <v>8.1460014000000012</v>
      </c>
      <c r="K21" s="103">
        <f t="shared" si="7"/>
        <v>4.4828015400000005</v>
      </c>
      <c r="L21" s="100">
        <f t="shared" si="7"/>
        <v>17.190712309999999</v>
      </c>
      <c r="M21" s="108">
        <f t="shared" si="7"/>
        <v>17.085165909999997</v>
      </c>
      <c r="N21" s="109">
        <f>+N12+N8</f>
        <v>13.60468251</v>
      </c>
      <c r="O21" s="113"/>
    </row>
    <row r="22" spans="2:15" ht="8.25" customHeight="1" thickTop="1" x14ac:dyDescent="0.25">
      <c r="B22" s="68"/>
    </row>
    <row r="23" spans="2:15" x14ac:dyDescent="0.25">
      <c r="B23" s="114" t="s">
        <v>27</v>
      </c>
      <c r="C23" s="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5" x14ac:dyDescent="0.25">
      <c r="B24" s="114" t="s">
        <v>28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5" x14ac:dyDescent="0.25">
      <c r="B25" s="114" t="s">
        <v>280</v>
      </c>
    </row>
    <row r="26" spans="2:15" x14ac:dyDescent="0.25">
      <c r="B26" s="115" t="s">
        <v>279</v>
      </c>
    </row>
    <row r="27" spans="2:15" x14ac:dyDescent="0.25">
      <c r="B27" s="115" t="s">
        <v>70</v>
      </c>
    </row>
    <row r="28" spans="2:15" x14ac:dyDescent="0.25">
      <c r="C28" s="8"/>
      <c r="O28" s="9"/>
    </row>
    <row r="29" spans="2:15" x14ac:dyDescent="0.25">
      <c r="C29" s="28"/>
    </row>
    <row r="30" spans="2:15" x14ac:dyDescent="0.25">
      <c r="C30" s="28"/>
      <c r="I30" s="227"/>
      <c r="J30" s="227"/>
      <c r="K30" s="227"/>
    </row>
    <row r="31" spans="2:15" x14ac:dyDescent="0.25">
      <c r="C31" s="28"/>
    </row>
    <row r="32" spans="2:15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1" spans="3:3" x14ac:dyDescent="0.25">
      <c r="C41" s="8"/>
    </row>
    <row r="43" spans="3:3" x14ac:dyDescent="0.25">
      <c r="C43" s="8"/>
    </row>
    <row r="45" spans="3:3" x14ac:dyDescent="0.25">
      <c r="C45" s="8"/>
    </row>
  </sheetData>
  <mergeCells count="8">
    <mergeCell ref="B2:O2"/>
    <mergeCell ref="B3:O3"/>
    <mergeCell ref="B5:C7"/>
    <mergeCell ref="O5:O7"/>
    <mergeCell ref="D5:K5"/>
    <mergeCell ref="L5:N6"/>
    <mergeCell ref="D6:G6"/>
    <mergeCell ref="H6:K6"/>
  </mergeCells>
  <hyperlinks>
    <hyperlink ref="E15" r:id="rId1" display="https://www.sanidad.gob.es/organizacion/consejoInterterri/docs/1402.pdf"/>
    <hyperlink ref="E16" r:id="rId2" display="https://www.sanidad.gob.es/organizacion/consejoInterterri/docs/1403.pdf"/>
    <hyperlink ref="E14" r:id="rId3" display="https://www.sanidad.gob.es/organizacion/consejoInterterri/docs/1369.pdf"/>
    <hyperlink ref="C10" r:id="rId4"/>
    <hyperlink ref="E17" r:id="rId5" display="https://www.sanidad.gob.es/organizacion/consejoInterterri/docs/1406.pdf"/>
    <hyperlink ref="G17" r:id="rId6" display="https://www.sanidad.gob.es/organizacion/consejoInterterri/docs/1534.pdf"/>
    <hyperlink ref="K17" r:id="rId7" display="https://www.sanidad.gob.es/organizacion/consejoInterterri/docs/1534.pdf"/>
    <hyperlink ref="G18" r:id="rId8" display="https://www.sanidad.gob.es/organizacion/consejoInterterri/docs/1574.pdf"/>
    <hyperlink ref="C11" r:id="rId9" display="* Transformación digital y modernización de las AAPP-Línea 6 (Atención Primaria)"/>
    <hyperlink ref="G11" r:id="rId10" display="https://www.sanidad.gob.es/organizacion/consejoInterterri/docs/1573.pdf"/>
    <hyperlink ref="G19" r:id="rId11" display="https://www.sanidad.gob.es/organizacion/consejoInterterri/docs/1575.pdf"/>
  </hyperlinks>
  <pageMargins left="0" right="0" top="0.74803149606299213" bottom="0.74803149606299213" header="0.31496062992125984" footer="0.31496062992125984"/>
  <pageSetup paperSize="9" scale="68" fitToHeight="0" orientation="landscape" verticalDpi="0" r:id="rId12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0.85546875" style="2" customWidth="1"/>
    <col min="3" max="3" width="85" style="1" customWidth="1"/>
    <col min="4" max="13" width="9" style="1" customWidth="1"/>
    <col min="14" max="16" width="14.42578125" style="1" customWidth="1"/>
    <col min="17" max="17" width="64.28515625" style="1" customWidth="1"/>
    <col min="18" max="20" width="11.42578125" style="1"/>
    <col min="21" max="21" width="47.140625" style="1" customWidth="1"/>
    <col min="22" max="16384" width="11.42578125" style="1"/>
  </cols>
  <sheetData>
    <row r="1" spans="2:17" ht="69.75" customHeight="1" x14ac:dyDescent="0.25"/>
    <row r="2" spans="2:17" ht="17.25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2:17" ht="17.25" x14ac:dyDescent="0.25">
      <c r="B3" s="567" t="s">
        <v>134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2:17" ht="9" customHeight="1" thickBot="1" x14ac:dyDescent="0.3"/>
    <row r="5" spans="2:17" ht="19.5" customHeight="1" thickTop="1" thickBot="1" x14ac:dyDescent="0.3">
      <c r="B5" s="568" t="s">
        <v>53</v>
      </c>
      <c r="C5" s="569"/>
      <c r="D5" s="577" t="s">
        <v>54</v>
      </c>
      <c r="E5" s="578"/>
      <c r="F5" s="578"/>
      <c r="G5" s="578"/>
      <c r="H5" s="578"/>
      <c r="I5" s="578"/>
      <c r="J5" s="578"/>
      <c r="K5" s="578"/>
      <c r="L5" s="578"/>
      <c r="M5" s="574"/>
      <c r="N5" s="577" t="s">
        <v>278</v>
      </c>
      <c r="O5" s="578"/>
      <c r="P5" s="574"/>
      <c r="Q5" s="584" t="s">
        <v>71</v>
      </c>
    </row>
    <row r="6" spans="2:17" ht="19.5" customHeight="1" thickTop="1" thickBot="1" x14ac:dyDescent="0.3">
      <c r="B6" s="570"/>
      <c r="C6" s="571"/>
      <c r="D6" s="581" t="s">
        <v>55</v>
      </c>
      <c r="E6" s="582"/>
      <c r="F6" s="582"/>
      <c r="G6" s="582"/>
      <c r="H6" s="583"/>
      <c r="I6" s="581" t="s">
        <v>56</v>
      </c>
      <c r="J6" s="582"/>
      <c r="K6" s="582"/>
      <c r="L6" s="582"/>
      <c r="M6" s="583"/>
      <c r="N6" s="579"/>
      <c r="O6" s="580"/>
      <c r="P6" s="576"/>
      <c r="Q6" s="585"/>
    </row>
    <row r="7" spans="2:17" ht="39.75" customHeight="1" thickBot="1" x14ac:dyDescent="0.3">
      <c r="B7" s="572"/>
      <c r="C7" s="573"/>
      <c r="D7" s="90" t="s">
        <v>57</v>
      </c>
      <c r="E7" s="33">
        <v>2020</v>
      </c>
      <c r="F7" s="33">
        <v>2021</v>
      </c>
      <c r="G7" s="34">
        <v>2022</v>
      </c>
      <c r="H7" s="91">
        <v>2023</v>
      </c>
      <c r="I7" s="90" t="s">
        <v>57</v>
      </c>
      <c r="J7" s="33">
        <v>2020</v>
      </c>
      <c r="K7" s="33">
        <v>2021</v>
      </c>
      <c r="L7" s="34">
        <v>2022</v>
      </c>
      <c r="M7" s="91">
        <v>2023</v>
      </c>
      <c r="N7" s="104" t="s">
        <v>6</v>
      </c>
      <c r="O7" s="78" t="s">
        <v>7</v>
      </c>
      <c r="P7" s="105" t="s">
        <v>8</v>
      </c>
      <c r="Q7" s="586"/>
    </row>
    <row r="8" spans="2:17" ht="18" customHeight="1" thickBot="1" x14ac:dyDescent="0.3">
      <c r="B8" s="81" t="s">
        <v>105</v>
      </c>
      <c r="C8" s="82" t="s">
        <v>106</v>
      </c>
      <c r="D8" s="96">
        <f>+D9+D17+D15</f>
        <v>49.067742369999998</v>
      </c>
      <c r="E8" s="39">
        <f>+E9+E17+E15</f>
        <v>5.2931649999999997E-2</v>
      </c>
      <c r="F8" s="147">
        <f t="shared" ref="F8:P8" si="0">+F9+F17+F15</f>
        <v>25.887671139999998</v>
      </c>
      <c r="G8" s="42">
        <f>+G9+G17+G15</f>
        <v>16.222301999999999</v>
      </c>
      <c r="H8" s="97">
        <f t="shared" si="0"/>
        <v>6.9048375799999997</v>
      </c>
      <c r="I8" s="96">
        <f t="shared" si="0"/>
        <v>49.067403370000001</v>
      </c>
      <c r="J8" s="39">
        <f t="shared" si="0"/>
        <v>5.2931649999999997E-2</v>
      </c>
      <c r="K8" s="147">
        <f t="shared" si="0"/>
        <v>25.887332140000002</v>
      </c>
      <c r="L8" s="42">
        <f t="shared" si="0"/>
        <v>16.222301999999999</v>
      </c>
      <c r="M8" s="97">
        <f t="shared" si="0"/>
        <v>6.9048375799999997</v>
      </c>
      <c r="N8" s="96">
        <f t="shared" si="0"/>
        <v>36.804475910000001</v>
      </c>
      <c r="O8" s="80">
        <f t="shared" si="0"/>
        <v>35.340134290000002</v>
      </c>
      <c r="P8" s="107">
        <f t="shared" si="0"/>
        <v>24.55524174</v>
      </c>
      <c r="Q8" s="110"/>
    </row>
    <row r="9" spans="2:17" ht="29.25" customHeight="1" x14ac:dyDescent="0.25">
      <c r="B9" s="83" t="s">
        <v>107</v>
      </c>
      <c r="C9" s="210" t="s">
        <v>135</v>
      </c>
      <c r="D9" s="204">
        <f>SUM(D10:D14)</f>
        <v>26.192893579999996</v>
      </c>
      <c r="E9" s="56">
        <f t="shared" ref="E9:P9" si="1">SUM(E10:E14)</f>
        <v>0</v>
      </c>
      <c r="F9" s="322">
        <f t="shared" si="1"/>
        <v>19.46726</v>
      </c>
      <c r="G9" s="57">
        <f t="shared" si="1"/>
        <v>6.1632790000000002</v>
      </c>
      <c r="H9" s="205">
        <f t="shared" si="1"/>
        <v>0.56235458000000005</v>
      </c>
      <c r="I9" s="204">
        <f t="shared" si="1"/>
        <v>26.192893579999996</v>
      </c>
      <c r="J9" s="56">
        <f t="shared" si="1"/>
        <v>0</v>
      </c>
      <c r="K9" s="290">
        <f t="shared" si="1"/>
        <v>19.46726</v>
      </c>
      <c r="L9" s="320">
        <f t="shared" si="1"/>
        <v>6.1632790000000002</v>
      </c>
      <c r="M9" s="205">
        <f t="shared" si="1"/>
        <v>0.56235458000000005</v>
      </c>
      <c r="N9" s="204">
        <f t="shared" si="1"/>
        <v>17.16470254</v>
      </c>
      <c r="O9" s="203">
        <f t="shared" si="1"/>
        <v>17.16470254</v>
      </c>
      <c r="P9" s="212">
        <f t="shared" si="1"/>
        <v>9.5190000000000001</v>
      </c>
      <c r="Q9" s="292" t="s">
        <v>444</v>
      </c>
    </row>
    <row r="10" spans="2:17" ht="20.25" customHeight="1" x14ac:dyDescent="0.25">
      <c r="B10" s="473" t="s">
        <v>453</v>
      </c>
      <c r="C10" s="120" t="s">
        <v>297</v>
      </c>
      <c r="D10" s="191">
        <f>SUM(F10:H10)</f>
        <v>1.1243545800000001</v>
      </c>
      <c r="E10" s="58">
        <v>0</v>
      </c>
      <c r="F10" s="192">
        <v>0</v>
      </c>
      <c r="G10" s="365">
        <v>0.56200000000000006</v>
      </c>
      <c r="H10" s="478">
        <v>0.56235458000000005</v>
      </c>
      <c r="I10" s="474">
        <f>SUM(K10:M10)</f>
        <v>1.1243545800000001</v>
      </c>
      <c r="J10" s="58">
        <v>0</v>
      </c>
      <c r="K10" s="192">
        <v>0</v>
      </c>
      <c r="L10" s="59">
        <v>0.56200000000000006</v>
      </c>
      <c r="M10" s="481">
        <v>0.56235458000000005</v>
      </c>
      <c r="N10" s="198">
        <v>0.64500000000000002</v>
      </c>
      <c r="O10" s="198">
        <v>0.64500000000000002</v>
      </c>
      <c r="P10" s="199">
        <v>0.44</v>
      </c>
      <c r="Q10" s="127" t="s">
        <v>83</v>
      </c>
    </row>
    <row r="11" spans="2:17" ht="20.25" customHeight="1" x14ac:dyDescent="0.25">
      <c r="B11" s="376" t="s">
        <v>333</v>
      </c>
      <c r="C11" s="120" t="s">
        <v>136</v>
      </c>
      <c r="D11" s="191">
        <f>SUM(E11:H11)</f>
        <v>3.193597</v>
      </c>
      <c r="E11" s="58">
        <v>0</v>
      </c>
      <c r="F11" s="192">
        <v>3.193597</v>
      </c>
      <c r="G11" s="59">
        <v>0</v>
      </c>
      <c r="H11" s="193">
        <v>0</v>
      </c>
      <c r="I11" s="191">
        <f>SUM(J11:M11)</f>
        <v>3.193597</v>
      </c>
      <c r="J11" s="58">
        <v>0</v>
      </c>
      <c r="K11" s="192">
        <v>3.193597</v>
      </c>
      <c r="L11" s="59">
        <v>0</v>
      </c>
      <c r="M11" s="193">
        <v>0</v>
      </c>
      <c r="N11" s="197">
        <v>3.1935866600000002</v>
      </c>
      <c r="O11" s="198">
        <v>3.1935866600000002</v>
      </c>
      <c r="P11" s="199">
        <v>2.673</v>
      </c>
      <c r="Q11" s="127" t="s">
        <v>83</v>
      </c>
    </row>
    <row r="12" spans="2:17" ht="20.25" customHeight="1" x14ac:dyDescent="0.25">
      <c r="B12" s="376" t="s">
        <v>334</v>
      </c>
      <c r="C12" s="120" t="s">
        <v>137</v>
      </c>
      <c r="D12" s="191">
        <f t="shared" ref="D12:D21" si="2">SUM(E12:H12)</f>
        <v>15.677040999999999</v>
      </c>
      <c r="E12" s="58">
        <v>0</v>
      </c>
      <c r="F12" s="192">
        <v>15.677040999999999</v>
      </c>
      <c r="G12" s="59">
        <v>0</v>
      </c>
      <c r="H12" s="193">
        <v>0</v>
      </c>
      <c r="I12" s="191">
        <f t="shared" ref="I12:I21" si="3">SUM(J12:M12)</f>
        <v>15.677040999999999</v>
      </c>
      <c r="J12" s="58">
        <v>0</v>
      </c>
      <c r="K12" s="192">
        <v>15.677040999999999</v>
      </c>
      <c r="L12" s="59">
        <v>0</v>
      </c>
      <c r="M12" s="193">
        <v>0</v>
      </c>
      <c r="N12" s="197">
        <v>12.076115880000001</v>
      </c>
      <c r="O12" s="198">
        <v>12.076115880000001</v>
      </c>
      <c r="P12" s="199">
        <v>5.1559999999999997</v>
      </c>
      <c r="Q12" s="127" t="s">
        <v>83</v>
      </c>
    </row>
    <row r="13" spans="2:17" ht="20.25" customHeight="1" x14ac:dyDescent="0.25">
      <c r="B13" s="376" t="s">
        <v>336</v>
      </c>
      <c r="C13" s="120" t="s">
        <v>138</v>
      </c>
      <c r="D13" s="191">
        <f t="shared" si="2"/>
        <v>0.361794</v>
      </c>
      <c r="E13" s="58">
        <v>0</v>
      </c>
      <c r="F13" s="192">
        <v>0.361794</v>
      </c>
      <c r="G13" s="59">
        <v>0</v>
      </c>
      <c r="H13" s="193">
        <v>0</v>
      </c>
      <c r="I13" s="191">
        <f t="shared" si="3"/>
        <v>0.361794</v>
      </c>
      <c r="J13" s="58">
        <v>0</v>
      </c>
      <c r="K13" s="192">
        <v>0.361794</v>
      </c>
      <c r="L13" s="59">
        <v>0</v>
      </c>
      <c r="M13" s="193">
        <v>0</v>
      </c>
      <c r="N13" s="124">
        <v>0</v>
      </c>
      <c r="O13" s="125">
        <v>0</v>
      </c>
      <c r="P13" s="126">
        <v>0</v>
      </c>
      <c r="Q13" s="127" t="s">
        <v>83</v>
      </c>
    </row>
    <row r="14" spans="2:17" ht="20.25" customHeight="1" x14ac:dyDescent="0.25">
      <c r="B14" s="376" t="s">
        <v>335</v>
      </c>
      <c r="C14" s="120" t="s">
        <v>139</v>
      </c>
      <c r="D14" s="191">
        <f t="shared" si="2"/>
        <v>5.8361070000000002</v>
      </c>
      <c r="E14" s="58">
        <v>0</v>
      </c>
      <c r="F14" s="192">
        <v>0.23482800000000001</v>
      </c>
      <c r="G14" s="321">
        <v>5.6012789999999999</v>
      </c>
      <c r="H14" s="193">
        <v>0</v>
      </c>
      <c r="I14" s="191">
        <f t="shared" si="3"/>
        <v>5.8361070000000002</v>
      </c>
      <c r="J14" s="58">
        <v>0</v>
      </c>
      <c r="K14" s="192">
        <v>0.23482800000000001</v>
      </c>
      <c r="L14" s="59">
        <v>5.6012789999999999</v>
      </c>
      <c r="M14" s="193">
        <v>0</v>
      </c>
      <c r="N14" s="197">
        <v>1.25</v>
      </c>
      <c r="O14" s="198">
        <v>1.25</v>
      </c>
      <c r="P14" s="199">
        <v>1.25</v>
      </c>
      <c r="Q14" s="127" t="s">
        <v>76</v>
      </c>
    </row>
    <row r="15" spans="2:17" ht="29.25" customHeight="1" x14ac:dyDescent="0.25">
      <c r="B15" s="130" t="s">
        <v>111</v>
      </c>
      <c r="C15" s="131" t="s">
        <v>112</v>
      </c>
      <c r="D15" s="140">
        <f>+D16</f>
        <v>0.12238079</v>
      </c>
      <c r="E15" s="153">
        <f t="shared" ref="E15:P15" si="4">+E16</f>
        <v>5.2931649999999997E-2</v>
      </c>
      <c r="F15" s="153">
        <f t="shared" si="4"/>
        <v>6.9449140000000006E-2</v>
      </c>
      <c r="G15" s="62">
        <f t="shared" si="4"/>
        <v>0</v>
      </c>
      <c r="H15" s="480">
        <f t="shared" si="4"/>
        <v>0</v>
      </c>
      <c r="I15" s="188">
        <f t="shared" si="4"/>
        <v>0.12238079</v>
      </c>
      <c r="J15" s="153">
        <f t="shared" si="4"/>
        <v>5.2931649999999997E-2</v>
      </c>
      <c r="K15" s="153">
        <f t="shared" si="4"/>
        <v>6.9449140000000006E-2</v>
      </c>
      <c r="L15" s="62">
        <f t="shared" si="4"/>
        <v>0</v>
      </c>
      <c r="M15" s="480">
        <f t="shared" si="4"/>
        <v>0</v>
      </c>
      <c r="N15" s="188">
        <f t="shared" si="4"/>
        <v>3.3241739999999992E-2</v>
      </c>
      <c r="O15" s="188">
        <f t="shared" si="4"/>
        <v>3.3241739999999992E-2</v>
      </c>
      <c r="P15" s="189">
        <f t="shared" si="4"/>
        <v>3.3241739999999992E-2</v>
      </c>
      <c r="Q15" s="144" t="s">
        <v>443</v>
      </c>
    </row>
    <row r="16" spans="2:17" ht="20.25" customHeight="1" x14ac:dyDescent="0.25">
      <c r="B16" s="473" t="s">
        <v>390</v>
      </c>
      <c r="C16" s="120" t="s">
        <v>141</v>
      </c>
      <c r="D16" s="191">
        <f>SUM(E16:H16)</f>
        <v>0.12238079</v>
      </c>
      <c r="E16" s="58">
        <v>5.2931649999999997E-2</v>
      </c>
      <c r="F16" s="192">
        <v>6.9449140000000006E-2</v>
      </c>
      <c r="G16" s="59">
        <v>0</v>
      </c>
      <c r="H16" s="193">
        <v>0</v>
      </c>
      <c r="I16" s="191">
        <f>SUM(J16:M16)</f>
        <v>0.12238079</v>
      </c>
      <c r="J16" s="58">
        <v>5.2931649999999997E-2</v>
      </c>
      <c r="K16" s="192">
        <v>6.9449140000000006E-2</v>
      </c>
      <c r="L16" s="59">
        <v>0</v>
      </c>
      <c r="M16" s="193">
        <v>0</v>
      </c>
      <c r="N16" s="529">
        <v>3.3241739999999992E-2</v>
      </c>
      <c r="O16" s="180">
        <v>3.3241739999999992E-2</v>
      </c>
      <c r="P16" s="185">
        <v>3.3241739999999992E-2</v>
      </c>
      <c r="Q16" s="112" t="s">
        <v>76</v>
      </c>
    </row>
    <row r="17" spans="2:18" ht="29.25" customHeight="1" x14ac:dyDescent="0.25">
      <c r="B17" s="130" t="s">
        <v>146</v>
      </c>
      <c r="C17" s="131" t="s">
        <v>147</v>
      </c>
      <c r="D17" s="140">
        <f t="shared" ref="D17:M17" si="5">SUM(D18:D21)</f>
        <v>22.752468</v>
      </c>
      <c r="E17" s="61">
        <f t="shared" si="5"/>
        <v>0</v>
      </c>
      <c r="F17" s="153">
        <f t="shared" si="5"/>
        <v>6.3509620000000009</v>
      </c>
      <c r="G17" s="62">
        <f t="shared" si="5"/>
        <v>10.059023</v>
      </c>
      <c r="H17" s="141">
        <f t="shared" si="5"/>
        <v>6.3424829999999996</v>
      </c>
      <c r="I17" s="140">
        <f t="shared" si="5"/>
        <v>22.752129</v>
      </c>
      <c r="J17" s="61">
        <f t="shared" si="5"/>
        <v>0</v>
      </c>
      <c r="K17" s="153">
        <f t="shared" si="5"/>
        <v>6.3506230000000006</v>
      </c>
      <c r="L17" s="62">
        <f t="shared" si="5"/>
        <v>10.059023</v>
      </c>
      <c r="M17" s="141">
        <f t="shared" si="5"/>
        <v>6.3424829999999996</v>
      </c>
      <c r="N17" s="140">
        <f>SUM(N18:N21)</f>
        <v>19.606531629999999</v>
      </c>
      <c r="O17" s="188">
        <f>SUM(O18:O21)</f>
        <v>18.14219001</v>
      </c>
      <c r="P17" s="189">
        <f>SUM(P18:P21)</f>
        <v>15.003</v>
      </c>
      <c r="Q17" s="144" t="s">
        <v>443</v>
      </c>
      <c r="R17" s="29"/>
    </row>
    <row r="18" spans="2:18" ht="20.25" customHeight="1" x14ac:dyDescent="0.25">
      <c r="B18" s="376" t="s">
        <v>340</v>
      </c>
      <c r="C18" s="211" t="s">
        <v>148</v>
      </c>
      <c r="D18" s="191">
        <f t="shared" si="2"/>
        <v>13.386731000000001</v>
      </c>
      <c r="E18" s="58">
        <v>0</v>
      </c>
      <c r="F18" s="192">
        <v>4.0323390000000003</v>
      </c>
      <c r="G18" s="59">
        <v>6.647805</v>
      </c>
      <c r="H18" s="193">
        <v>2.7065869999999999</v>
      </c>
      <c r="I18" s="191">
        <f t="shared" si="3"/>
        <v>13.386392000000001</v>
      </c>
      <c r="J18" s="58">
        <v>0</v>
      </c>
      <c r="K18" s="192">
        <v>4.032</v>
      </c>
      <c r="L18" s="59">
        <v>6.647805</v>
      </c>
      <c r="M18" s="193">
        <v>2.7065869999999999</v>
      </c>
      <c r="N18" s="213">
        <v>10.6852374</v>
      </c>
      <c r="O18" s="198">
        <v>9.2208957800000011</v>
      </c>
      <c r="P18" s="199">
        <v>7.33</v>
      </c>
      <c r="Q18" s="112" t="s">
        <v>149</v>
      </c>
      <c r="R18" s="29"/>
    </row>
    <row r="19" spans="2:18" ht="20.25" customHeight="1" x14ac:dyDescent="0.25">
      <c r="B19" s="590" t="s">
        <v>341</v>
      </c>
      <c r="C19" s="605" t="s">
        <v>150</v>
      </c>
      <c r="D19" s="600">
        <f t="shared" si="2"/>
        <v>7.6903159999999993</v>
      </c>
      <c r="E19" s="604">
        <v>0</v>
      </c>
      <c r="F19" s="601">
        <v>1.9157839999999999</v>
      </c>
      <c r="G19" s="606">
        <v>2.8872659999999999</v>
      </c>
      <c r="H19" s="603">
        <v>2.8872659999999999</v>
      </c>
      <c r="I19" s="600">
        <f t="shared" si="3"/>
        <v>7.6903159999999993</v>
      </c>
      <c r="J19" s="604">
        <v>0</v>
      </c>
      <c r="K19" s="601">
        <v>1.9157839999999999</v>
      </c>
      <c r="L19" s="602">
        <v>2.8872659999999999</v>
      </c>
      <c r="M19" s="603">
        <v>2.8872659999999999</v>
      </c>
      <c r="N19" s="213">
        <v>7.1172237100000002</v>
      </c>
      <c r="O19" s="198">
        <v>7.1172237100000002</v>
      </c>
      <c r="P19" s="199">
        <v>6.2679999999999998</v>
      </c>
      <c r="Q19" s="183" t="s">
        <v>151</v>
      </c>
      <c r="R19" s="29"/>
    </row>
    <row r="20" spans="2:18" ht="20.25" customHeight="1" x14ac:dyDescent="0.25">
      <c r="B20" s="590"/>
      <c r="C20" s="605"/>
      <c r="D20" s="600">
        <f t="shared" si="2"/>
        <v>0</v>
      </c>
      <c r="E20" s="604"/>
      <c r="F20" s="601"/>
      <c r="G20" s="606"/>
      <c r="H20" s="603"/>
      <c r="I20" s="600">
        <f t="shared" si="3"/>
        <v>0</v>
      </c>
      <c r="J20" s="604"/>
      <c r="K20" s="601"/>
      <c r="L20" s="602"/>
      <c r="M20" s="603"/>
      <c r="N20" s="213">
        <v>0.17294899</v>
      </c>
      <c r="O20" s="198">
        <v>0.17294899</v>
      </c>
      <c r="P20" s="199">
        <v>0.16200000000000001</v>
      </c>
      <c r="Q20" s="183" t="s">
        <v>152</v>
      </c>
      <c r="R20" s="29"/>
    </row>
    <row r="21" spans="2:18" ht="20.25" customHeight="1" thickBot="1" x14ac:dyDescent="0.3">
      <c r="B21" s="376" t="s">
        <v>342</v>
      </c>
      <c r="C21" s="133" t="s">
        <v>153</v>
      </c>
      <c r="D21" s="191">
        <f t="shared" si="2"/>
        <v>1.675421</v>
      </c>
      <c r="E21" s="58">
        <v>0</v>
      </c>
      <c r="F21" s="192">
        <v>0.402839</v>
      </c>
      <c r="G21" s="321">
        <v>0.52395199999999997</v>
      </c>
      <c r="H21" s="193">
        <v>0.74863000000000002</v>
      </c>
      <c r="I21" s="191">
        <f t="shared" si="3"/>
        <v>1.675421</v>
      </c>
      <c r="J21" s="58">
        <v>0</v>
      </c>
      <c r="K21" s="192">
        <v>0.402839</v>
      </c>
      <c r="L21" s="321">
        <v>0.52395199999999997</v>
      </c>
      <c r="M21" s="193">
        <v>0.74863000000000002</v>
      </c>
      <c r="N21" s="197">
        <v>1.6311215299999999</v>
      </c>
      <c r="O21" s="198">
        <v>1.6311215299999999</v>
      </c>
      <c r="P21" s="199">
        <v>1.2430000000000001</v>
      </c>
      <c r="Q21" s="127" t="s">
        <v>83</v>
      </c>
      <c r="R21" s="29"/>
    </row>
    <row r="22" spans="2:18" ht="20.25" customHeight="1" thickBot="1" x14ac:dyDescent="0.3">
      <c r="B22" s="88" t="s">
        <v>69</v>
      </c>
      <c r="C22" s="89"/>
      <c r="D22" s="206">
        <f t="shared" ref="D22:J22" si="6">+D8</f>
        <v>49.067742369999998</v>
      </c>
      <c r="E22" s="207">
        <f>+E8</f>
        <v>5.2931649999999997E-2</v>
      </c>
      <c r="F22" s="291">
        <f t="shared" si="6"/>
        <v>25.887671139999998</v>
      </c>
      <c r="G22" s="208">
        <f>+G8</f>
        <v>16.222301999999999</v>
      </c>
      <c r="H22" s="209">
        <f t="shared" si="6"/>
        <v>6.9048375799999997</v>
      </c>
      <c r="I22" s="206">
        <f t="shared" si="6"/>
        <v>49.067403370000001</v>
      </c>
      <c r="J22" s="207">
        <f t="shared" si="6"/>
        <v>5.2931649999999997E-2</v>
      </c>
      <c r="K22" s="291">
        <f t="shared" ref="K22:P22" si="7">+K8</f>
        <v>25.887332140000002</v>
      </c>
      <c r="L22" s="208">
        <f t="shared" si="7"/>
        <v>16.222301999999999</v>
      </c>
      <c r="M22" s="209">
        <f t="shared" si="7"/>
        <v>6.9048375799999997</v>
      </c>
      <c r="N22" s="206">
        <f t="shared" si="7"/>
        <v>36.804475910000001</v>
      </c>
      <c r="O22" s="214">
        <f t="shared" si="7"/>
        <v>35.340134290000002</v>
      </c>
      <c r="P22" s="215">
        <f t="shared" si="7"/>
        <v>24.55524174</v>
      </c>
      <c r="Q22" s="113"/>
    </row>
    <row r="23" spans="2:18" ht="11.25" customHeight="1" thickTop="1" x14ac:dyDescent="0.25">
      <c r="B23" s="68"/>
    </row>
    <row r="24" spans="2:18" x14ac:dyDescent="0.25">
      <c r="B24" s="114" t="s">
        <v>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8" x14ac:dyDescent="0.25">
      <c r="B25" s="114" t="s">
        <v>28</v>
      </c>
      <c r="D25" s="27"/>
      <c r="E25" s="27"/>
      <c r="F25" s="27"/>
      <c r="G25" s="27"/>
      <c r="H25" s="369"/>
      <c r="I25" s="27"/>
      <c r="J25" s="27"/>
      <c r="K25" s="27"/>
      <c r="L25" s="27"/>
      <c r="M25" s="27"/>
      <c r="N25" s="70"/>
      <c r="O25" s="70"/>
      <c r="P25" s="70"/>
    </row>
    <row r="26" spans="2:18" x14ac:dyDescent="0.25">
      <c r="B26" s="114" t="s">
        <v>280</v>
      </c>
    </row>
    <row r="27" spans="2:18" x14ac:dyDescent="0.25">
      <c r="B27" s="115" t="s">
        <v>279</v>
      </c>
    </row>
    <row r="28" spans="2:18" x14ac:dyDescent="0.25">
      <c r="B28" s="115" t="s">
        <v>70</v>
      </c>
      <c r="G28" s="354"/>
      <c r="J28" s="352"/>
    </row>
    <row r="29" spans="2:18" x14ac:dyDescent="0.25">
      <c r="C29" s="8"/>
      <c r="Q29" s="9"/>
    </row>
    <row r="30" spans="2:18" x14ac:dyDescent="0.25">
      <c r="C30" s="28"/>
    </row>
    <row r="31" spans="2:18" x14ac:dyDescent="0.25">
      <c r="C31" s="28"/>
    </row>
    <row r="32" spans="2:18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0" spans="3:3" x14ac:dyDescent="0.25">
      <c r="C40" s="28"/>
    </row>
    <row r="42" spans="3:3" x14ac:dyDescent="0.25">
      <c r="C42" s="8"/>
    </row>
    <row r="44" spans="3:3" x14ac:dyDescent="0.25">
      <c r="C44" s="8"/>
    </row>
    <row r="46" spans="3:3" x14ac:dyDescent="0.25">
      <c r="C46" s="8"/>
    </row>
  </sheetData>
  <mergeCells count="20">
    <mergeCell ref="B2:Q2"/>
    <mergeCell ref="B3:Q3"/>
    <mergeCell ref="B5:C7"/>
    <mergeCell ref="Q5:Q7"/>
    <mergeCell ref="D5:M5"/>
    <mergeCell ref="N5:P6"/>
    <mergeCell ref="D6:H6"/>
    <mergeCell ref="I6:M6"/>
    <mergeCell ref="B19:B20"/>
    <mergeCell ref="I19:I20"/>
    <mergeCell ref="K19:K20"/>
    <mergeCell ref="L19:L20"/>
    <mergeCell ref="M19:M20"/>
    <mergeCell ref="J19:J20"/>
    <mergeCell ref="C19:C20"/>
    <mergeCell ref="D19:D20"/>
    <mergeCell ref="F19:F20"/>
    <mergeCell ref="G19:G20"/>
    <mergeCell ref="H19:H20"/>
    <mergeCell ref="E19:E20"/>
  </mergeCells>
  <hyperlinks>
    <hyperlink ref="C21" r:id="rId1"/>
    <hyperlink ref="C9" r:id="rId2" location="eduacion_cuadro"/>
    <hyperlink ref="C18" r:id="rId3"/>
    <hyperlink ref="Q19" r:id="rId4" display="Ejecución directa y convocatoria subvenciones"/>
    <hyperlink ref="Q20" r:id="rId5" display="      Convocatoria de subvenciones"/>
    <hyperlink ref="N19" r:id="rId6" display="https://www.educastur.es/documents/34868/40144/2021-11-proyectos-PROA%2B-convoca-publicos-res.pdf/fe4d0346-c1da-dc2e-b93d-39ec678481c1?t=1636105294420"/>
    <hyperlink ref="N20" r:id="rId7" display="https://sede.asturias.es/bopa/2022/01/25/2022-00200.pdf"/>
    <hyperlink ref="N18" r:id="rId8" display="C:\Users\MANUEASG\Downloads\RES Y CONVOCATORIA FIRM Y REGIST.PDF"/>
    <hyperlink ref="L9" r:id="rId9" location="alumnado" display="https://www.lamoncloa.gob.es/consejodeministros/referencias/Paginas/2022/refc20220405_corregida.aspx - alumnado"/>
    <hyperlink ref="G21" r:id="rId10" display="https://www.boe.es/boe/dias/2022/08/03/pdfs/BOE-A-2022-13093.pdf"/>
    <hyperlink ref="G19:G20" r:id="rId11" display="https://www.boe.es/boe/dias/2022/08/03/pdfs/BOE-A-2022-13094.pdf"/>
    <hyperlink ref="C19:C20" r:id="rId12" display="* PROA +"/>
    <hyperlink ref="G14" r:id="rId13" display="https://www.boe.es/boe/dias/2022/08/03/pdfs/BOE-A-2022-13096.pdf"/>
    <hyperlink ref="F9" r:id="rId14" display="https://www.boe.es/boe/dias/2021/09/23/pdfs/BOE-A-2021-15397.pdf"/>
    <hyperlink ref="L21" r:id="rId15" display="https://www.boe.es/boe/dias/2022/08/03/pdfs/BOE-A-2022-13093.pdf"/>
    <hyperlink ref="G10" r:id="rId16" display="https://www.boe.es/boe/dias/2022/12/14/pdfs/BOE-A-2022-21172.pdf"/>
    <hyperlink ref="H10" r:id="rId17" display="https://www.boe.es/boe/dias/2023/07/03/pdfs/BOE-A-2023-15427.pdf"/>
  </hyperlinks>
  <printOptions horizontalCentered="1" verticalCentered="1"/>
  <pageMargins left="0" right="0" top="0" bottom="0" header="0" footer="0"/>
  <pageSetup paperSize="9" scale="61" fitToHeight="0" orientation="landscape" verticalDpi="0" r:id="rId18"/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8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1.28515625" style="2" customWidth="1"/>
    <col min="3" max="3" width="95.140625" style="1" customWidth="1"/>
    <col min="4" max="13" width="9" style="1" customWidth="1"/>
    <col min="14" max="16" width="15.5703125" style="1" customWidth="1"/>
    <col min="17" max="17" width="84" style="1" customWidth="1"/>
    <col min="18" max="20" width="11.42578125" style="1"/>
    <col min="21" max="21" width="47.140625" style="1" customWidth="1"/>
    <col min="22" max="16384" width="11.42578125" style="1"/>
  </cols>
  <sheetData>
    <row r="1" spans="2:18" ht="68.25" customHeight="1" x14ac:dyDescent="0.25">
      <c r="P1" s="201"/>
      <c r="Q1" s="201"/>
    </row>
    <row r="2" spans="2:18" ht="17.25" x14ac:dyDescent="0.25">
      <c r="B2" s="567" t="s">
        <v>501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2:18" ht="17.25" x14ac:dyDescent="0.25">
      <c r="B3" s="567" t="s">
        <v>417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2:18" ht="7.5" customHeight="1" thickBot="1" x14ac:dyDescent="0.3">
      <c r="F4" s="77"/>
    </row>
    <row r="5" spans="2:18" ht="30" customHeight="1" thickTop="1" thickBot="1" x14ac:dyDescent="0.3">
      <c r="B5" s="568" t="s">
        <v>53</v>
      </c>
      <c r="C5" s="569"/>
      <c r="D5" s="578" t="s">
        <v>54</v>
      </c>
      <c r="E5" s="578"/>
      <c r="F5" s="578"/>
      <c r="G5" s="578"/>
      <c r="H5" s="578"/>
      <c r="I5" s="578"/>
      <c r="J5" s="578"/>
      <c r="K5" s="578"/>
      <c r="L5" s="578"/>
      <c r="M5" s="578"/>
      <c r="N5" s="577" t="s">
        <v>278</v>
      </c>
      <c r="O5" s="578"/>
      <c r="P5" s="574"/>
      <c r="Q5" s="584" t="s">
        <v>71</v>
      </c>
    </row>
    <row r="6" spans="2:18" ht="22.5" customHeight="1" thickTop="1" thickBot="1" x14ac:dyDescent="0.3">
      <c r="B6" s="570"/>
      <c r="C6" s="571"/>
      <c r="D6" s="581" t="s">
        <v>55</v>
      </c>
      <c r="E6" s="582"/>
      <c r="F6" s="582"/>
      <c r="G6" s="582"/>
      <c r="H6" s="583"/>
      <c r="I6" s="581" t="s">
        <v>56</v>
      </c>
      <c r="J6" s="582"/>
      <c r="K6" s="582"/>
      <c r="L6" s="582"/>
      <c r="M6" s="582"/>
      <c r="N6" s="579"/>
      <c r="O6" s="580"/>
      <c r="P6" s="576"/>
      <c r="Q6" s="585"/>
    </row>
    <row r="7" spans="2:18" ht="35.25" customHeight="1" thickBot="1" x14ac:dyDescent="0.3">
      <c r="B7" s="572"/>
      <c r="C7" s="573"/>
      <c r="D7" s="90" t="s">
        <v>57</v>
      </c>
      <c r="E7" s="155">
        <v>2020</v>
      </c>
      <c r="F7" s="33">
        <v>2021</v>
      </c>
      <c r="G7" s="34">
        <v>2022</v>
      </c>
      <c r="H7" s="91">
        <v>2023</v>
      </c>
      <c r="I7" s="90" t="s">
        <v>57</v>
      </c>
      <c r="J7" s="468">
        <v>2020</v>
      </c>
      <c r="K7" s="33">
        <v>2021</v>
      </c>
      <c r="L7" s="34">
        <v>2022</v>
      </c>
      <c r="M7" s="220">
        <v>2023</v>
      </c>
      <c r="N7" s="104" t="s">
        <v>6</v>
      </c>
      <c r="O7" s="78" t="s">
        <v>7</v>
      </c>
      <c r="P7" s="105" t="s">
        <v>8</v>
      </c>
      <c r="Q7" s="586"/>
    </row>
    <row r="8" spans="2:18" ht="18" customHeight="1" thickBot="1" x14ac:dyDescent="0.3">
      <c r="B8" s="81" t="s">
        <v>77</v>
      </c>
      <c r="C8" s="82" t="s">
        <v>84</v>
      </c>
      <c r="D8" s="96">
        <f>+D9</f>
        <v>20.765951000000001</v>
      </c>
      <c r="E8" s="39">
        <f>+E9</f>
        <v>2.1778209999999998</v>
      </c>
      <c r="F8" s="147">
        <f t="shared" ref="F8:M8" si="0">+F9</f>
        <v>8.5881299999999996</v>
      </c>
      <c r="G8" s="42">
        <f t="shared" si="0"/>
        <v>10</v>
      </c>
      <c r="H8" s="97">
        <f t="shared" si="0"/>
        <v>0</v>
      </c>
      <c r="I8" s="96">
        <f>+I9</f>
        <v>20.765951000000001</v>
      </c>
      <c r="J8" s="147">
        <f>+J9</f>
        <v>2.1778209999999998</v>
      </c>
      <c r="K8" s="147">
        <f t="shared" si="0"/>
        <v>8.5881299999999996</v>
      </c>
      <c r="L8" s="42">
        <f t="shared" si="0"/>
        <v>10</v>
      </c>
      <c r="M8" s="221">
        <f t="shared" si="0"/>
        <v>0</v>
      </c>
      <c r="N8" s="96">
        <f>+N9</f>
        <v>20.218902112422299</v>
      </c>
      <c r="O8" s="80">
        <f>+O9</f>
        <v>6.7159021124223042</v>
      </c>
      <c r="P8" s="107">
        <f>+P9</f>
        <v>1.8133169624223033</v>
      </c>
      <c r="Q8" s="110"/>
    </row>
    <row r="9" spans="2:18" ht="20.25" customHeight="1" x14ac:dyDescent="0.25">
      <c r="B9" s="83" t="s">
        <v>85</v>
      </c>
      <c r="C9" s="84" t="s">
        <v>86</v>
      </c>
      <c r="D9" s="94">
        <f>+D12+D10</f>
        <v>20.765951000000001</v>
      </c>
      <c r="E9" s="157">
        <f t="shared" ref="E9:M9" si="1">+E10+E12</f>
        <v>2.1778209999999998</v>
      </c>
      <c r="F9" s="148">
        <f t="shared" si="1"/>
        <v>8.5881299999999996</v>
      </c>
      <c r="G9" s="43">
        <f t="shared" si="1"/>
        <v>10</v>
      </c>
      <c r="H9" s="95">
        <f t="shared" si="1"/>
        <v>0</v>
      </c>
      <c r="I9" s="94">
        <f t="shared" si="1"/>
        <v>20.765951000000001</v>
      </c>
      <c r="J9" s="469">
        <f t="shared" si="1"/>
        <v>2.1778209999999998</v>
      </c>
      <c r="K9" s="148">
        <f t="shared" si="1"/>
        <v>8.5881299999999996</v>
      </c>
      <c r="L9" s="43">
        <f t="shared" si="1"/>
        <v>10</v>
      </c>
      <c r="M9" s="219">
        <f t="shared" si="1"/>
        <v>0</v>
      </c>
      <c r="N9" s="118">
        <f>SUM(N10:N14)</f>
        <v>20.218902112422299</v>
      </c>
      <c r="O9" s="35">
        <f>SUM(O10:O14)</f>
        <v>6.7159021124223042</v>
      </c>
      <c r="P9" s="95">
        <f>SUM(P10:P14)</f>
        <v>1.8133169624223033</v>
      </c>
      <c r="Q9" s="111" t="s">
        <v>445</v>
      </c>
    </row>
    <row r="10" spans="2:18" ht="18.75" customHeight="1" x14ac:dyDescent="0.25">
      <c r="B10" s="607" t="s">
        <v>321</v>
      </c>
      <c r="C10" s="621" t="s">
        <v>88</v>
      </c>
      <c r="D10" s="617">
        <f>SUM(E10:H11)</f>
        <v>2.1778209999999998</v>
      </c>
      <c r="E10" s="623">
        <v>2.1778209999999998</v>
      </c>
      <c r="F10" s="611">
        <v>0</v>
      </c>
      <c r="G10" s="611">
        <v>0</v>
      </c>
      <c r="H10" s="633">
        <v>0</v>
      </c>
      <c r="I10" s="617">
        <f>SUM(J10:M11)</f>
        <v>2.1778209999999998</v>
      </c>
      <c r="J10" s="619">
        <v>2.1778209999999998</v>
      </c>
      <c r="K10" s="611">
        <v>0</v>
      </c>
      <c r="L10" s="611">
        <v>0</v>
      </c>
      <c r="M10" s="635">
        <v>0</v>
      </c>
      <c r="N10" s="355">
        <v>2.1085851500000006</v>
      </c>
      <c r="O10" s="303">
        <v>2.1085851500000006</v>
      </c>
      <c r="P10" s="325">
        <v>1.319</v>
      </c>
      <c r="Q10" s="171" t="s">
        <v>89</v>
      </c>
      <c r="R10" s="353"/>
    </row>
    <row r="11" spans="2:18" ht="18.75" customHeight="1" x14ac:dyDescent="0.25">
      <c r="B11" s="608"/>
      <c r="C11" s="622"/>
      <c r="D11" s="618"/>
      <c r="E11" s="624"/>
      <c r="F11" s="612"/>
      <c r="G11" s="612"/>
      <c r="H11" s="634"/>
      <c r="I11" s="618"/>
      <c r="J11" s="620"/>
      <c r="K11" s="612"/>
      <c r="L11" s="612"/>
      <c r="M11" s="636"/>
      <c r="N11" s="170">
        <f>0.148*N10/($N$10+$N$12+$N$13+$N$28+$N$29+$N$30+$N$31+$N$36+$N$37+$N$38+$N$39+$N$40)</f>
        <v>6.204238092011382E-3</v>
      </c>
      <c r="O11" s="184">
        <f>0.148*N11/($N$11+$N$14+$N$32+$N$41)</f>
        <v>6.204238092011382E-3</v>
      </c>
      <c r="P11" s="464">
        <f>0.148*N11/($N$11+$N$14+$N$32+$N$41)</f>
        <v>6.204238092011382E-3</v>
      </c>
      <c r="Q11" s="127" t="s">
        <v>90</v>
      </c>
    </row>
    <row r="12" spans="2:18" ht="12.75" customHeight="1" x14ac:dyDescent="0.25">
      <c r="B12" s="608"/>
      <c r="C12" s="613" t="s">
        <v>91</v>
      </c>
      <c r="D12" s="615">
        <f>SUM(E12:H14)</f>
        <v>18.58813</v>
      </c>
      <c r="E12" s="625">
        <v>0</v>
      </c>
      <c r="F12" s="627">
        <v>8.5881299999999996</v>
      </c>
      <c r="G12" s="629">
        <v>10</v>
      </c>
      <c r="H12" s="631">
        <v>0</v>
      </c>
      <c r="I12" s="615">
        <f>SUM(K12:M14)</f>
        <v>18.58813</v>
      </c>
      <c r="J12" s="627">
        <v>0</v>
      </c>
      <c r="K12" s="627">
        <v>8.5881299999999996</v>
      </c>
      <c r="L12" s="629">
        <v>10</v>
      </c>
      <c r="M12" s="647">
        <v>0</v>
      </c>
      <c r="N12" s="649">
        <v>18.050999999999998</v>
      </c>
      <c r="O12" s="655">
        <v>4.548</v>
      </c>
      <c r="P12" s="656">
        <v>0.435</v>
      </c>
      <c r="Q12" s="651" t="s">
        <v>404</v>
      </c>
    </row>
    <row r="13" spans="2:18" ht="10.5" customHeight="1" x14ac:dyDescent="0.25">
      <c r="B13" s="608"/>
      <c r="C13" s="613"/>
      <c r="D13" s="615"/>
      <c r="E13" s="625"/>
      <c r="F13" s="627"/>
      <c r="G13" s="629"/>
      <c r="H13" s="631"/>
      <c r="I13" s="615"/>
      <c r="J13" s="627"/>
      <c r="K13" s="627"/>
      <c r="L13" s="629"/>
      <c r="M13" s="647"/>
      <c r="N13" s="650"/>
      <c r="O13" s="653"/>
      <c r="P13" s="652"/>
      <c r="Q13" s="651"/>
    </row>
    <row r="14" spans="2:18" ht="16.5" customHeight="1" thickBot="1" x14ac:dyDescent="0.3">
      <c r="B14" s="609"/>
      <c r="C14" s="614"/>
      <c r="D14" s="616"/>
      <c r="E14" s="626"/>
      <c r="F14" s="628"/>
      <c r="G14" s="630"/>
      <c r="H14" s="632"/>
      <c r="I14" s="616"/>
      <c r="J14" s="628"/>
      <c r="K14" s="628"/>
      <c r="L14" s="630"/>
      <c r="M14" s="648"/>
      <c r="N14" s="386">
        <f>0.148*(N12+N13)/($N$10+$N$12+$N$13+$N$28+$N$29+$N$30+$N$31+$N$36+$N$37+$N$38+$N$39+$N$40)</f>
        <v>5.3112724330292009E-2</v>
      </c>
      <c r="O14" s="387">
        <f>0.148*N14/($N$11+$N$14+$N$32+$N$41)</f>
        <v>5.3112724330292009E-2</v>
      </c>
      <c r="P14" s="388">
        <f>0.148*N14/($N$11+$N$14+$N$32+$N$41)</f>
        <v>5.3112724330292009E-2</v>
      </c>
      <c r="Q14" s="176" t="s">
        <v>90</v>
      </c>
    </row>
    <row r="15" spans="2:18" ht="27.75" hidden="1" customHeight="1" thickBot="1" x14ac:dyDescent="0.3">
      <c r="B15" s="81" t="s">
        <v>58</v>
      </c>
      <c r="C15" s="82" t="s">
        <v>257</v>
      </c>
      <c r="D15" s="96">
        <f>+D16</f>
        <v>0</v>
      </c>
      <c r="E15" s="316">
        <f>+E16</f>
        <v>0</v>
      </c>
      <c r="F15" s="147">
        <f t="shared" ref="F15:P15" si="2">+F16</f>
        <v>0</v>
      </c>
      <c r="G15" s="42">
        <f t="shared" si="2"/>
        <v>0</v>
      </c>
      <c r="H15" s="97">
        <f t="shared" si="2"/>
        <v>0</v>
      </c>
      <c r="I15" s="96">
        <f t="shared" si="2"/>
        <v>0</v>
      </c>
      <c r="J15" s="147">
        <f t="shared" si="2"/>
        <v>0</v>
      </c>
      <c r="K15" s="147">
        <f t="shared" si="2"/>
        <v>0</v>
      </c>
      <c r="L15" s="42">
        <f t="shared" si="2"/>
        <v>0</v>
      </c>
      <c r="M15" s="221">
        <f t="shared" si="2"/>
        <v>0</v>
      </c>
      <c r="N15" s="96">
        <f t="shared" si="2"/>
        <v>0</v>
      </c>
      <c r="O15" s="80">
        <f t="shared" si="2"/>
        <v>0</v>
      </c>
      <c r="P15" s="107">
        <f t="shared" si="2"/>
        <v>0</v>
      </c>
      <c r="Q15" s="110"/>
    </row>
    <row r="16" spans="2:18" ht="27.75" hidden="1" customHeight="1" x14ac:dyDescent="0.25">
      <c r="B16" s="83" t="s">
        <v>197</v>
      </c>
      <c r="C16" s="84" t="s">
        <v>198</v>
      </c>
      <c r="D16" s="94">
        <f>+D17</f>
        <v>0</v>
      </c>
      <c r="E16" s="318">
        <f t="shared" ref="E16:M16" si="3">+E17</f>
        <v>0</v>
      </c>
      <c r="F16" s="148">
        <f t="shared" si="3"/>
        <v>0</v>
      </c>
      <c r="G16" s="43">
        <f t="shared" si="3"/>
        <v>0</v>
      </c>
      <c r="H16" s="95">
        <f t="shared" si="3"/>
        <v>0</v>
      </c>
      <c r="I16" s="94">
        <f>+I17</f>
        <v>0</v>
      </c>
      <c r="J16" s="148">
        <f t="shared" si="3"/>
        <v>0</v>
      </c>
      <c r="K16" s="148">
        <f t="shared" si="3"/>
        <v>0</v>
      </c>
      <c r="L16" s="43">
        <f t="shared" si="3"/>
        <v>0</v>
      </c>
      <c r="M16" s="219">
        <f t="shared" si="3"/>
        <v>0</v>
      </c>
      <c r="N16" s="94">
        <f>+N17</f>
        <v>0</v>
      </c>
      <c r="O16" s="79">
        <f>+O17</f>
        <v>0</v>
      </c>
      <c r="P16" s="106">
        <f>+P17</f>
        <v>0</v>
      </c>
      <c r="Q16" s="111" t="s">
        <v>87</v>
      </c>
    </row>
    <row r="17" spans="2:18" ht="27.75" hidden="1" customHeight="1" thickBot="1" x14ac:dyDescent="0.3">
      <c r="B17" s="85"/>
      <c r="C17" s="434" t="s">
        <v>258</v>
      </c>
      <c r="D17" s="121">
        <f>SUM(F17:H17)</f>
        <v>0</v>
      </c>
      <c r="E17" s="400">
        <v>0</v>
      </c>
      <c r="F17" s="304">
        <v>0</v>
      </c>
      <c r="G17" s="305">
        <v>0</v>
      </c>
      <c r="H17" s="122">
        <v>0</v>
      </c>
      <c r="I17" s="121">
        <f>SUM(K17:M17)</f>
        <v>0</v>
      </c>
      <c r="J17" s="151">
        <v>0</v>
      </c>
      <c r="K17" s="151">
        <v>0</v>
      </c>
      <c r="L17" s="50">
        <v>0</v>
      </c>
      <c r="M17" s="367">
        <v>0</v>
      </c>
      <c r="N17" s="465">
        <v>0</v>
      </c>
      <c r="O17" s="177">
        <v>0</v>
      </c>
      <c r="P17" s="178">
        <v>0</v>
      </c>
      <c r="Q17" s="194" t="s">
        <v>259</v>
      </c>
    </row>
    <row r="18" spans="2:18" ht="27.75" customHeight="1" thickBot="1" x14ac:dyDescent="0.3">
      <c r="B18" s="81" t="s">
        <v>58</v>
      </c>
      <c r="C18" s="82" t="s">
        <v>59</v>
      </c>
      <c r="D18" s="92">
        <f>+D21+D19</f>
        <v>10.448506</v>
      </c>
      <c r="E18" s="39">
        <f t="shared" ref="E18:O18" si="4">+E21+E19</f>
        <v>0</v>
      </c>
      <c r="F18" s="147">
        <f t="shared" si="4"/>
        <v>2.3199459999999998</v>
      </c>
      <c r="G18" s="42">
        <f t="shared" si="4"/>
        <v>8.1285600000000002</v>
      </c>
      <c r="H18" s="93">
        <f t="shared" si="4"/>
        <v>0</v>
      </c>
      <c r="I18" s="92">
        <f t="shared" si="4"/>
        <v>10.448506</v>
      </c>
      <c r="J18" s="147">
        <f t="shared" si="4"/>
        <v>0</v>
      </c>
      <c r="K18" s="147">
        <f t="shared" si="4"/>
        <v>2.3199459999999998</v>
      </c>
      <c r="L18" s="42">
        <f t="shared" si="4"/>
        <v>8.1285600000000002</v>
      </c>
      <c r="M18" s="459">
        <f t="shared" si="4"/>
        <v>0</v>
      </c>
      <c r="N18" s="96">
        <f t="shared" si="4"/>
        <v>6.4065511400000004</v>
      </c>
      <c r="O18" s="80">
        <f t="shared" si="4"/>
        <v>6.3135511400000004</v>
      </c>
      <c r="P18" s="107">
        <f>+P21+P19</f>
        <v>1.5903004000000001</v>
      </c>
      <c r="Q18" s="110"/>
    </row>
    <row r="19" spans="2:18" ht="27.75" customHeight="1" x14ac:dyDescent="0.25">
      <c r="B19" s="83" t="s">
        <v>197</v>
      </c>
      <c r="C19" s="84" t="s">
        <v>198</v>
      </c>
      <c r="D19" s="94">
        <f>+D20</f>
        <v>4.9950000000000001</v>
      </c>
      <c r="E19" s="40">
        <f t="shared" ref="E19:P19" si="5">+E20</f>
        <v>0</v>
      </c>
      <c r="F19" s="148">
        <f t="shared" si="5"/>
        <v>0</v>
      </c>
      <c r="G19" s="43">
        <f t="shared" si="5"/>
        <v>4.9950000000000001</v>
      </c>
      <c r="H19" s="95">
        <f t="shared" si="5"/>
        <v>0</v>
      </c>
      <c r="I19" s="466">
        <f t="shared" si="5"/>
        <v>4.9950000000000001</v>
      </c>
      <c r="J19" s="148">
        <f t="shared" si="5"/>
        <v>0</v>
      </c>
      <c r="K19" s="148">
        <f t="shared" si="5"/>
        <v>0</v>
      </c>
      <c r="L19" s="43">
        <f t="shared" si="5"/>
        <v>4.9950000000000001</v>
      </c>
      <c r="M19" s="219">
        <f t="shared" si="5"/>
        <v>0</v>
      </c>
      <c r="N19" s="466">
        <f t="shared" si="5"/>
        <v>2.89</v>
      </c>
      <c r="O19" s="79">
        <f t="shared" si="5"/>
        <v>2.89</v>
      </c>
      <c r="P19" s="106">
        <f t="shared" si="5"/>
        <v>0.88200000000000001</v>
      </c>
      <c r="Q19" s="111" t="s">
        <v>445</v>
      </c>
    </row>
    <row r="20" spans="2:18" ht="27.75" customHeight="1" x14ac:dyDescent="0.25">
      <c r="B20" s="132" t="s">
        <v>387</v>
      </c>
      <c r="C20" s="134" t="s">
        <v>267</v>
      </c>
      <c r="D20" s="121">
        <f>SUM(E20:G20)</f>
        <v>4.9950000000000001</v>
      </c>
      <c r="E20" s="46">
        <v>0</v>
      </c>
      <c r="F20" s="151">
        <v>0</v>
      </c>
      <c r="G20" s="350">
        <v>4.9950000000000001</v>
      </c>
      <c r="H20" s="122">
        <v>0</v>
      </c>
      <c r="I20" s="471">
        <f>SUM(J20:L20)</f>
        <v>4.9950000000000001</v>
      </c>
      <c r="J20" s="150">
        <v>0</v>
      </c>
      <c r="K20" s="151">
        <v>0</v>
      </c>
      <c r="L20" s="350">
        <v>4.9950000000000001</v>
      </c>
      <c r="M20" s="460">
        <v>0</v>
      </c>
      <c r="N20" s="197">
        <v>2.89</v>
      </c>
      <c r="O20" s="198">
        <v>2.89</v>
      </c>
      <c r="P20" s="199">
        <v>0.88200000000000001</v>
      </c>
      <c r="Q20" s="127" t="s">
        <v>76</v>
      </c>
    </row>
    <row r="21" spans="2:18" ht="27.75" customHeight="1" x14ac:dyDescent="0.25">
      <c r="B21" s="130" t="s">
        <v>60</v>
      </c>
      <c r="C21" s="131" t="s">
        <v>61</v>
      </c>
      <c r="D21" s="173">
        <f t="shared" ref="D21:P21" si="6">SUM(D22:D24)</f>
        <v>5.453506</v>
      </c>
      <c r="E21" s="46">
        <f t="shared" si="6"/>
        <v>0</v>
      </c>
      <c r="F21" s="150">
        <f t="shared" si="6"/>
        <v>2.3199459999999998</v>
      </c>
      <c r="G21" s="47">
        <f t="shared" si="6"/>
        <v>3.1335600000000001</v>
      </c>
      <c r="H21" s="139">
        <f t="shared" si="6"/>
        <v>0</v>
      </c>
      <c r="I21" s="173">
        <f t="shared" si="6"/>
        <v>5.453506</v>
      </c>
      <c r="J21" s="150">
        <f t="shared" si="6"/>
        <v>0</v>
      </c>
      <c r="K21" s="150">
        <f t="shared" si="6"/>
        <v>2.3199459999999998</v>
      </c>
      <c r="L21" s="47">
        <f t="shared" si="6"/>
        <v>3.1335600000000001</v>
      </c>
      <c r="M21" s="224">
        <f t="shared" si="6"/>
        <v>0</v>
      </c>
      <c r="N21" s="173">
        <f t="shared" si="6"/>
        <v>3.5165511400000002</v>
      </c>
      <c r="O21" s="181">
        <f t="shared" si="6"/>
        <v>3.4235511400000003</v>
      </c>
      <c r="P21" s="182">
        <f t="shared" si="6"/>
        <v>0.70830040000000005</v>
      </c>
      <c r="Q21" s="142" t="s">
        <v>446</v>
      </c>
    </row>
    <row r="22" spans="2:18" ht="25.5" x14ac:dyDescent="0.25">
      <c r="B22" s="402" t="s">
        <v>314</v>
      </c>
      <c r="C22" s="86" t="s">
        <v>62</v>
      </c>
      <c r="D22" s="121">
        <f>SUM(E22:H22)</f>
        <v>2.3199459999999998</v>
      </c>
      <c r="E22" s="49">
        <v>0</v>
      </c>
      <c r="F22" s="151">
        <v>2.3199459999999998</v>
      </c>
      <c r="G22" s="50">
        <v>0</v>
      </c>
      <c r="H22" s="122">
        <v>0</v>
      </c>
      <c r="I22" s="121">
        <f>SUM(J22:M22)</f>
        <v>2.3199459999999998</v>
      </c>
      <c r="J22" s="151">
        <v>0</v>
      </c>
      <c r="K22" s="151">
        <v>2.3199459999999998</v>
      </c>
      <c r="L22" s="50">
        <v>0</v>
      </c>
      <c r="M22" s="367">
        <v>0</v>
      </c>
      <c r="N22" s="213">
        <v>2.4550000000000001</v>
      </c>
      <c r="O22" s="198">
        <v>2.4550000000000001</v>
      </c>
      <c r="P22" s="199">
        <v>0.60399999999999998</v>
      </c>
      <c r="Q22" s="112" t="s">
        <v>274</v>
      </c>
    </row>
    <row r="23" spans="2:18" ht="22.5" customHeight="1" x14ac:dyDescent="0.25">
      <c r="B23" s="402" t="s">
        <v>315</v>
      </c>
      <c r="C23" s="86" t="s">
        <v>270</v>
      </c>
      <c r="D23" s="121">
        <f>SUM(E23:H23)</f>
        <v>1.68276</v>
      </c>
      <c r="E23" s="49">
        <v>0</v>
      </c>
      <c r="F23" s="151">
        <v>0</v>
      </c>
      <c r="G23" s="50">
        <v>1.68276</v>
      </c>
      <c r="H23" s="122">
        <v>0</v>
      </c>
      <c r="I23" s="121">
        <f>SUM(J23:M23)</f>
        <v>1.68276</v>
      </c>
      <c r="J23" s="151">
        <v>0</v>
      </c>
      <c r="K23" s="151">
        <v>0</v>
      </c>
      <c r="L23" s="50">
        <v>1.68276</v>
      </c>
      <c r="M23" s="367">
        <v>0</v>
      </c>
      <c r="N23" s="509">
        <v>7.2300400000000001E-2</v>
      </c>
      <c r="O23" s="510">
        <v>7.2300400000000001E-2</v>
      </c>
      <c r="P23" s="199">
        <v>7.2300400000000001E-2</v>
      </c>
      <c r="Q23" s="112" t="s">
        <v>269</v>
      </c>
    </row>
    <row r="24" spans="2:18" ht="24" customHeight="1" thickBot="1" x14ac:dyDescent="0.3">
      <c r="B24" s="402" t="s">
        <v>316</v>
      </c>
      <c r="C24" s="230" t="s">
        <v>268</v>
      </c>
      <c r="D24" s="121">
        <f>SUM(E24:H24)</f>
        <v>1.4508000000000001</v>
      </c>
      <c r="E24" s="411">
        <v>0</v>
      </c>
      <c r="F24" s="151">
        <v>0</v>
      </c>
      <c r="G24" s="50">
        <v>1.4508000000000001</v>
      </c>
      <c r="H24" s="122">
        <v>0</v>
      </c>
      <c r="I24" s="121">
        <f>SUM(J24:M24)</f>
        <v>1.4508000000000001</v>
      </c>
      <c r="J24" s="470">
        <v>0</v>
      </c>
      <c r="K24" s="151">
        <v>0</v>
      </c>
      <c r="L24" s="50">
        <v>1.4508000000000001</v>
      </c>
      <c r="M24" s="367">
        <v>0</v>
      </c>
      <c r="N24" s="467">
        <v>0.98925074000000002</v>
      </c>
      <c r="O24" s="198">
        <v>0.89625074000000005</v>
      </c>
      <c r="P24" s="185">
        <v>3.2000000000000001E-2</v>
      </c>
      <c r="Q24" s="112" t="s">
        <v>269</v>
      </c>
    </row>
    <row r="25" spans="2:18" ht="22.5" customHeight="1" thickBot="1" x14ac:dyDescent="0.3">
      <c r="B25" s="128" t="s">
        <v>92</v>
      </c>
      <c r="C25" s="129" t="s">
        <v>93</v>
      </c>
      <c r="D25" s="136">
        <f>+D26+D34+D42+D44</f>
        <v>121.46278720999999</v>
      </c>
      <c r="E25" s="317">
        <f t="shared" ref="E25:O25" si="7">+E26+E34+E42+E44</f>
        <v>0</v>
      </c>
      <c r="F25" s="149">
        <f t="shared" si="7"/>
        <v>48.526403479999999</v>
      </c>
      <c r="G25" s="55">
        <f t="shared" si="7"/>
        <v>23.760342059999999</v>
      </c>
      <c r="H25" s="137">
        <f t="shared" si="7"/>
        <v>49.176041670000011</v>
      </c>
      <c r="I25" s="136">
        <f t="shared" si="7"/>
        <v>121.46278720999999</v>
      </c>
      <c r="J25" s="147">
        <f t="shared" si="7"/>
        <v>0</v>
      </c>
      <c r="K25" s="39">
        <f t="shared" si="7"/>
        <v>45.754027479999998</v>
      </c>
      <c r="L25" s="42">
        <f t="shared" si="7"/>
        <v>26.532718060000001</v>
      </c>
      <c r="M25" s="221">
        <f t="shared" si="7"/>
        <v>49.176041670000011</v>
      </c>
      <c r="N25" s="96">
        <f t="shared" si="7"/>
        <v>114.8853216875777</v>
      </c>
      <c r="O25" s="80">
        <f t="shared" si="7"/>
        <v>84.292802087577698</v>
      </c>
      <c r="P25" s="107">
        <f>+P26+P34+P42+P44</f>
        <v>22.383053637876472</v>
      </c>
      <c r="Q25" s="110"/>
    </row>
    <row r="26" spans="2:18" ht="20.25" customHeight="1" x14ac:dyDescent="0.25">
      <c r="B26" s="130" t="s">
        <v>94</v>
      </c>
      <c r="C26" s="131" t="s">
        <v>95</v>
      </c>
      <c r="D26" s="138">
        <f t="shared" ref="D26:M26" si="8">+D27+D33</f>
        <v>32.250923</v>
      </c>
      <c r="E26" s="156">
        <f t="shared" si="8"/>
        <v>0</v>
      </c>
      <c r="F26" s="150">
        <f t="shared" si="8"/>
        <v>14.995251999999999</v>
      </c>
      <c r="G26" s="47">
        <f t="shared" si="8"/>
        <v>0</v>
      </c>
      <c r="H26" s="139">
        <f t="shared" si="8"/>
        <v>17.255671000000003</v>
      </c>
      <c r="I26" s="138">
        <f t="shared" si="8"/>
        <v>32.250923</v>
      </c>
      <c r="J26" s="150">
        <f t="shared" si="8"/>
        <v>0</v>
      </c>
      <c r="K26" s="150">
        <f t="shared" si="8"/>
        <v>12.222875999999999</v>
      </c>
      <c r="L26" s="47">
        <f t="shared" si="8"/>
        <v>2.772376</v>
      </c>
      <c r="M26" s="224">
        <f t="shared" si="8"/>
        <v>17.255671000000003</v>
      </c>
      <c r="N26" s="173">
        <f>SUM(N28:N33)</f>
        <v>27.218721085152925</v>
      </c>
      <c r="O26" s="181">
        <f>SUM(O28:O33)</f>
        <v>10.285721085152925</v>
      </c>
      <c r="P26" s="182">
        <f>SUM(P28:P33)</f>
        <v>0.33772108515292598</v>
      </c>
      <c r="Q26" s="142" t="s">
        <v>445</v>
      </c>
    </row>
    <row r="27" spans="2:18" ht="0.75" customHeight="1" x14ac:dyDescent="0.25">
      <c r="B27" s="163"/>
      <c r="C27" s="637" t="s">
        <v>96</v>
      </c>
      <c r="D27" s="617">
        <f>SUM(E27:H32)</f>
        <v>29.478547000000002</v>
      </c>
      <c r="E27" s="639">
        <v>0</v>
      </c>
      <c r="F27" s="641">
        <v>12.222875999999999</v>
      </c>
      <c r="G27" s="641">
        <v>0</v>
      </c>
      <c r="H27" s="643">
        <f>12.222876+4.61162+0.421175</f>
        <v>17.255671000000003</v>
      </c>
      <c r="I27" s="617">
        <f>SUM(K27:M27)</f>
        <v>29.478547000000002</v>
      </c>
      <c r="J27" s="645">
        <v>0</v>
      </c>
      <c r="K27" s="641">
        <v>12.222875999999999</v>
      </c>
      <c r="L27" s="641">
        <v>0</v>
      </c>
      <c r="M27" s="643">
        <f>12.222876+4.61162+0.421175</f>
        <v>17.255671000000003</v>
      </c>
      <c r="N27" s="98"/>
      <c r="O27" s="164"/>
      <c r="P27" s="99"/>
      <c r="Q27" s="172"/>
    </row>
    <row r="28" spans="2:18" ht="4.5" customHeight="1" x14ac:dyDescent="0.25">
      <c r="B28" s="590" t="s">
        <v>322</v>
      </c>
      <c r="C28" s="613"/>
      <c r="D28" s="615"/>
      <c r="E28" s="625"/>
      <c r="F28" s="629"/>
      <c r="G28" s="629"/>
      <c r="H28" s="631"/>
      <c r="I28" s="615"/>
      <c r="J28" s="627"/>
      <c r="K28" s="629"/>
      <c r="L28" s="629"/>
      <c r="M28" s="631"/>
      <c r="N28" s="389"/>
      <c r="O28" s="653">
        <v>7.6989999999999998</v>
      </c>
      <c r="P28" s="652">
        <v>0.19400000000000001</v>
      </c>
      <c r="Q28" s="658" t="s">
        <v>466</v>
      </c>
      <c r="R28" s="310"/>
    </row>
    <row r="29" spans="2:18" ht="11.25" customHeight="1" x14ac:dyDescent="0.25">
      <c r="B29" s="590"/>
      <c r="C29" s="613"/>
      <c r="D29" s="615"/>
      <c r="E29" s="625"/>
      <c r="F29" s="629"/>
      <c r="G29" s="629"/>
      <c r="H29" s="631"/>
      <c r="I29" s="615"/>
      <c r="J29" s="627"/>
      <c r="K29" s="629"/>
      <c r="L29" s="629"/>
      <c r="M29" s="631"/>
      <c r="N29" s="389">
        <v>21.64</v>
      </c>
      <c r="O29" s="653"/>
      <c r="P29" s="652"/>
      <c r="Q29" s="658"/>
    </row>
    <row r="30" spans="2:18" ht="7.5" customHeight="1" x14ac:dyDescent="0.25">
      <c r="B30" s="590"/>
      <c r="C30" s="613"/>
      <c r="D30" s="615"/>
      <c r="E30" s="625"/>
      <c r="F30" s="629"/>
      <c r="G30" s="629"/>
      <c r="H30" s="631"/>
      <c r="I30" s="615"/>
      <c r="J30" s="627"/>
      <c r="K30" s="629"/>
      <c r="L30" s="629"/>
      <c r="M30" s="631"/>
      <c r="N30" s="389"/>
      <c r="O30" s="653"/>
      <c r="P30" s="652"/>
      <c r="Q30" s="658"/>
    </row>
    <row r="31" spans="2:18" ht="14.25" customHeight="1" x14ac:dyDescent="0.25">
      <c r="B31" s="590"/>
      <c r="C31" s="613"/>
      <c r="D31" s="615"/>
      <c r="E31" s="625"/>
      <c r="F31" s="629"/>
      <c r="G31" s="629"/>
      <c r="H31" s="631"/>
      <c r="I31" s="615"/>
      <c r="J31" s="627"/>
      <c r="K31" s="629"/>
      <c r="L31" s="629"/>
      <c r="M31" s="631"/>
      <c r="N31" s="213">
        <v>3.415</v>
      </c>
      <c r="O31" s="542">
        <v>1.298</v>
      </c>
      <c r="P31" s="199">
        <v>7.0000000000000007E-2</v>
      </c>
      <c r="Q31" s="658"/>
    </row>
    <row r="32" spans="2:18" ht="16.5" customHeight="1" x14ac:dyDescent="0.25">
      <c r="B32" s="590"/>
      <c r="C32" s="638"/>
      <c r="D32" s="618"/>
      <c r="E32" s="640"/>
      <c r="F32" s="642"/>
      <c r="G32" s="642"/>
      <c r="H32" s="644"/>
      <c r="I32" s="618"/>
      <c r="J32" s="646"/>
      <c r="K32" s="642"/>
      <c r="L32" s="642"/>
      <c r="M32" s="644"/>
      <c r="N32" s="356">
        <f>0.148*(N28+N29+N30+N31)/($N$10+$N$12+$N$13+$N$28+$N$29+$N$30+$N$31+$N$36+$N$37+$N$38+$N$39+$N$40)</f>
        <v>7.3721085152925955E-2</v>
      </c>
      <c r="O32" s="364">
        <f>0.148*N32/($N$11+$N$14+$N$32+$N$41)</f>
        <v>7.3721085152925955E-2</v>
      </c>
      <c r="P32" s="532">
        <f>0.148*N32/($N$11+$N$14+$N$32+$N$41)</f>
        <v>7.3721085152925955E-2</v>
      </c>
      <c r="Q32" s="659"/>
    </row>
    <row r="33" spans="2:20" s="3" customFormat="1" ht="24" customHeight="1" x14ac:dyDescent="0.25">
      <c r="B33" s="610"/>
      <c r="C33" s="398" t="s">
        <v>97</v>
      </c>
      <c r="D33" s="121">
        <f>SUM(F33:H33)</f>
        <v>2.772376</v>
      </c>
      <c r="E33" s="400">
        <v>0</v>
      </c>
      <c r="F33" s="151">
        <v>2.772376</v>
      </c>
      <c r="G33" s="50">
        <v>0</v>
      </c>
      <c r="H33" s="122">
        <v>0</v>
      </c>
      <c r="I33" s="121">
        <f>SUM(K33:M33)</f>
        <v>2.772376</v>
      </c>
      <c r="J33" s="151">
        <v>0</v>
      </c>
      <c r="K33" s="151">
        <v>0</v>
      </c>
      <c r="L33" s="151">
        <v>2.772376</v>
      </c>
      <c r="M33" s="367">
        <v>0</v>
      </c>
      <c r="N33" s="197">
        <v>2.09</v>
      </c>
      <c r="O33" s="198">
        <v>1.2150000000000001</v>
      </c>
      <c r="P33" s="126">
        <v>0</v>
      </c>
      <c r="Q33" s="179" t="s">
        <v>98</v>
      </c>
      <c r="S33" s="1"/>
    </row>
    <row r="34" spans="2:20" ht="21.75" customHeight="1" x14ac:dyDescent="0.25">
      <c r="B34" s="130" t="s">
        <v>99</v>
      </c>
      <c r="C34" s="131" t="s">
        <v>100</v>
      </c>
      <c r="D34" s="138">
        <f>+D35</f>
        <v>5.0866640000000007</v>
      </c>
      <c r="E34" s="156">
        <f t="shared" ref="E34:M34" si="9">+E35</f>
        <v>0</v>
      </c>
      <c r="F34" s="150">
        <f t="shared" si="9"/>
        <v>2.3135840000000001</v>
      </c>
      <c r="G34" s="47">
        <f t="shared" si="9"/>
        <v>0</v>
      </c>
      <c r="H34" s="139">
        <f t="shared" si="9"/>
        <v>2.7730800000000002</v>
      </c>
      <c r="I34" s="138">
        <f>+I35</f>
        <v>5.0866639999999999</v>
      </c>
      <c r="J34" s="150">
        <f t="shared" si="9"/>
        <v>0</v>
      </c>
      <c r="K34" s="150">
        <f t="shared" si="9"/>
        <v>2.3135839999999996</v>
      </c>
      <c r="L34" s="47">
        <f t="shared" si="9"/>
        <v>0</v>
      </c>
      <c r="M34" s="224">
        <f t="shared" si="9"/>
        <v>2.7730800000000002</v>
      </c>
      <c r="N34" s="173">
        <f>SUM(N36:N41)</f>
        <v>5.0999619524247706</v>
      </c>
      <c r="O34" s="181">
        <f>SUM(O36:O41)</f>
        <v>1.2679619524247705</v>
      </c>
      <c r="P34" s="441">
        <f>SUM(P36:P41)</f>
        <v>1.4332552723548653E-2</v>
      </c>
      <c r="Q34" s="142" t="s">
        <v>445</v>
      </c>
    </row>
    <row r="35" spans="2:20" ht="0.75" customHeight="1" x14ac:dyDescent="0.25">
      <c r="B35" s="119"/>
      <c r="C35" s="637" t="s">
        <v>101</v>
      </c>
      <c r="D35" s="617">
        <f>SUM(F35:H35)</f>
        <v>5.0866640000000007</v>
      </c>
      <c r="E35" s="639">
        <v>0</v>
      </c>
      <c r="F35" s="641">
        <v>2.3135840000000001</v>
      </c>
      <c r="G35" s="641">
        <v>0</v>
      </c>
      <c r="H35" s="643">
        <f>2.313584+0.425634+0.033862</f>
        <v>2.7730800000000002</v>
      </c>
      <c r="I35" s="617">
        <f>SUM(K35:M35)</f>
        <v>5.0866639999999999</v>
      </c>
      <c r="J35" s="645">
        <v>0</v>
      </c>
      <c r="K35" s="641">
        <v>2.3135839999999996</v>
      </c>
      <c r="L35" s="641">
        <v>0</v>
      </c>
      <c r="M35" s="643">
        <f>2.313584+0.425634+0.033862</f>
        <v>2.7730800000000002</v>
      </c>
      <c r="N35" s="121"/>
      <c r="O35" s="51"/>
      <c r="P35" s="122"/>
      <c r="Q35" s="143"/>
    </row>
    <row r="36" spans="2:20" ht="3" customHeight="1" x14ac:dyDescent="0.25">
      <c r="B36" s="590" t="s">
        <v>323</v>
      </c>
      <c r="C36" s="613"/>
      <c r="D36" s="615"/>
      <c r="E36" s="625"/>
      <c r="F36" s="629"/>
      <c r="G36" s="629"/>
      <c r="H36" s="631"/>
      <c r="I36" s="615"/>
      <c r="J36" s="627"/>
      <c r="K36" s="629"/>
      <c r="L36" s="629"/>
      <c r="M36" s="631"/>
      <c r="N36" s="657">
        <v>5.085</v>
      </c>
      <c r="O36" s="653">
        <v>1.2529999999999999</v>
      </c>
      <c r="P36" s="654">
        <v>0</v>
      </c>
      <c r="Q36" s="651" t="s">
        <v>296</v>
      </c>
    </row>
    <row r="37" spans="2:20" ht="7.5" customHeight="1" x14ac:dyDescent="0.25">
      <c r="B37" s="590"/>
      <c r="C37" s="613"/>
      <c r="D37" s="615"/>
      <c r="E37" s="625"/>
      <c r="F37" s="629"/>
      <c r="G37" s="629"/>
      <c r="H37" s="631"/>
      <c r="I37" s="615"/>
      <c r="J37" s="627"/>
      <c r="K37" s="629"/>
      <c r="L37" s="629"/>
      <c r="M37" s="631"/>
      <c r="N37" s="657"/>
      <c r="O37" s="653"/>
      <c r="P37" s="654"/>
      <c r="Q37" s="651"/>
      <c r="S37" s="310"/>
    </row>
    <row r="38" spans="2:20" ht="3" customHeight="1" x14ac:dyDescent="0.25">
      <c r="B38" s="590"/>
      <c r="C38" s="613"/>
      <c r="D38" s="615"/>
      <c r="E38" s="625"/>
      <c r="F38" s="629"/>
      <c r="G38" s="629"/>
      <c r="H38" s="631"/>
      <c r="I38" s="615"/>
      <c r="J38" s="627"/>
      <c r="K38" s="629"/>
      <c r="L38" s="629"/>
      <c r="M38" s="631"/>
      <c r="N38" s="657"/>
      <c r="O38" s="653"/>
      <c r="P38" s="654"/>
      <c r="Q38" s="651"/>
    </row>
    <row r="39" spans="2:20" ht="3" customHeight="1" x14ac:dyDescent="0.25">
      <c r="B39" s="590"/>
      <c r="C39" s="613"/>
      <c r="D39" s="615"/>
      <c r="E39" s="625"/>
      <c r="F39" s="629"/>
      <c r="G39" s="629"/>
      <c r="H39" s="631"/>
      <c r="I39" s="615"/>
      <c r="J39" s="627"/>
      <c r="K39" s="629"/>
      <c r="L39" s="629"/>
      <c r="M39" s="631"/>
      <c r="N39" s="657"/>
      <c r="O39" s="653"/>
      <c r="P39" s="654"/>
      <c r="Q39" s="651"/>
    </row>
    <row r="40" spans="2:20" ht="3" customHeight="1" x14ac:dyDescent="0.25">
      <c r="B40" s="590"/>
      <c r="C40" s="613"/>
      <c r="D40" s="615"/>
      <c r="E40" s="625"/>
      <c r="F40" s="629"/>
      <c r="G40" s="629"/>
      <c r="H40" s="631"/>
      <c r="I40" s="615"/>
      <c r="J40" s="627"/>
      <c r="K40" s="629"/>
      <c r="L40" s="629"/>
      <c r="M40" s="631"/>
      <c r="N40" s="657"/>
      <c r="O40" s="653"/>
      <c r="P40" s="654"/>
      <c r="Q40" s="651"/>
    </row>
    <row r="41" spans="2:20" ht="22.5" customHeight="1" x14ac:dyDescent="0.25">
      <c r="B41" s="610"/>
      <c r="C41" s="638"/>
      <c r="D41" s="618"/>
      <c r="E41" s="640"/>
      <c r="F41" s="642"/>
      <c r="G41" s="642"/>
      <c r="H41" s="644"/>
      <c r="I41" s="618"/>
      <c r="J41" s="646"/>
      <c r="K41" s="642"/>
      <c r="L41" s="642"/>
      <c r="M41" s="644"/>
      <c r="N41" s="174">
        <f>0.148*(N36+N37+N38+N39+N40)/($N$10+$N$12+$N$13+$N$28+$N$29+$N$30+$N$31+$N$36+$N$37+$N$38+$N$39+$N$40)</f>
        <v>1.4961952424770643E-2</v>
      </c>
      <c r="O41" s="180">
        <f>0.148*N41/($N$11+$N$14+$N$32+$N$41)</f>
        <v>1.4961952424770643E-2</v>
      </c>
      <c r="P41" s="169">
        <f>0.141774131*N41/($N$11+$N$14+$N$32+$N$41)</f>
        <v>1.4332552723548653E-2</v>
      </c>
      <c r="Q41" s="183" t="s">
        <v>90</v>
      </c>
      <c r="R41" s="353"/>
      <c r="T41" s="227"/>
    </row>
    <row r="42" spans="2:20" ht="20.25" customHeight="1" x14ac:dyDescent="0.25">
      <c r="B42" s="130" t="s">
        <v>102</v>
      </c>
      <c r="C42" s="131" t="s">
        <v>103</v>
      </c>
      <c r="D42" s="138">
        <f>+D43</f>
        <v>73.694807209999993</v>
      </c>
      <c r="E42" s="156">
        <f t="shared" ref="E42:M44" si="10">+E43</f>
        <v>0</v>
      </c>
      <c r="F42" s="150">
        <f t="shared" si="10"/>
        <v>31.21756748</v>
      </c>
      <c r="G42" s="47">
        <f t="shared" si="10"/>
        <v>23.760342059999999</v>
      </c>
      <c r="H42" s="139">
        <f t="shared" si="10"/>
        <v>18.716897670000002</v>
      </c>
      <c r="I42" s="138">
        <f>+I43</f>
        <v>73.694807209999993</v>
      </c>
      <c r="J42" s="150">
        <f t="shared" si="10"/>
        <v>0</v>
      </c>
      <c r="K42" s="150">
        <f t="shared" si="10"/>
        <v>31.21756748</v>
      </c>
      <c r="L42" s="47">
        <f t="shared" si="10"/>
        <v>23.760342059999999</v>
      </c>
      <c r="M42" s="224">
        <f t="shared" si="10"/>
        <v>18.716897670000002</v>
      </c>
      <c r="N42" s="173">
        <f>+N43</f>
        <v>72.277000000000001</v>
      </c>
      <c r="O42" s="181">
        <f>+O43</f>
        <v>72.277000000000001</v>
      </c>
      <c r="P42" s="182">
        <f>+P43</f>
        <v>22.030999999999999</v>
      </c>
      <c r="Q42" s="142" t="s">
        <v>445</v>
      </c>
    </row>
    <row r="43" spans="2:20" s="3" customFormat="1" ht="24" customHeight="1" x14ac:dyDescent="0.25">
      <c r="B43" s="132" t="s">
        <v>324</v>
      </c>
      <c r="C43" s="175" t="s">
        <v>104</v>
      </c>
      <c r="D43" s="121">
        <f>SUM(F43:H43)</f>
        <v>73.694807209999993</v>
      </c>
      <c r="E43" s="400">
        <v>0</v>
      </c>
      <c r="F43" s="151">
        <v>31.21756748</v>
      </c>
      <c r="G43" s="50">
        <v>23.760342059999999</v>
      </c>
      <c r="H43" s="122">
        <v>18.716897670000002</v>
      </c>
      <c r="I43" s="121">
        <f>SUM(K43:M43)</f>
        <v>73.694807209999993</v>
      </c>
      <c r="J43" s="151">
        <v>0</v>
      </c>
      <c r="K43" s="151">
        <v>31.21756748</v>
      </c>
      <c r="L43" s="50">
        <v>23.760342059999999</v>
      </c>
      <c r="M43" s="122">
        <v>18.716897670000002</v>
      </c>
      <c r="N43" s="213">
        <v>72.277000000000001</v>
      </c>
      <c r="O43" s="198">
        <v>72.277000000000001</v>
      </c>
      <c r="P43" s="325">
        <v>22.030999999999999</v>
      </c>
      <c r="Q43" s="186" t="s">
        <v>276</v>
      </c>
    </row>
    <row r="44" spans="2:20" s="3" customFormat="1" ht="24" customHeight="1" x14ac:dyDescent="0.25">
      <c r="B44" s="130" t="s">
        <v>477</v>
      </c>
      <c r="C44" s="131" t="s">
        <v>478</v>
      </c>
      <c r="D44" s="138">
        <f>+D45</f>
        <v>10.430393</v>
      </c>
      <c r="E44" s="156">
        <f t="shared" si="10"/>
        <v>0</v>
      </c>
      <c r="F44" s="150">
        <f t="shared" si="10"/>
        <v>0</v>
      </c>
      <c r="G44" s="47">
        <f t="shared" si="10"/>
        <v>0</v>
      </c>
      <c r="H44" s="139">
        <f t="shared" si="10"/>
        <v>10.430393</v>
      </c>
      <c r="I44" s="138">
        <f>+I45</f>
        <v>10.430393</v>
      </c>
      <c r="J44" s="150">
        <f t="shared" si="10"/>
        <v>0</v>
      </c>
      <c r="K44" s="150">
        <f t="shared" si="10"/>
        <v>0</v>
      </c>
      <c r="L44" s="47">
        <f t="shared" si="10"/>
        <v>0</v>
      </c>
      <c r="M44" s="224">
        <f t="shared" si="10"/>
        <v>10.430393</v>
      </c>
      <c r="N44" s="173">
        <f>+N45</f>
        <v>10.289638650000001</v>
      </c>
      <c r="O44" s="181">
        <f>+O45</f>
        <v>0.46211904999999998</v>
      </c>
      <c r="P44" s="182">
        <f>+P45</f>
        <v>0</v>
      </c>
      <c r="Q44" s="142" t="s">
        <v>445</v>
      </c>
    </row>
    <row r="45" spans="2:20" s="3" customFormat="1" ht="24" customHeight="1" thickBot="1" x14ac:dyDescent="0.3">
      <c r="B45" s="132" t="s">
        <v>484</v>
      </c>
      <c r="C45" s="175" t="s">
        <v>480</v>
      </c>
      <c r="D45" s="121">
        <f>SUM(F45:H45)</f>
        <v>10.430393</v>
      </c>
      <c r="E45" s="523">
        <v>0</v>
      </c>
      <c r="F45" s="151">
        <v>0</v>
      </c>
      <c r="G45" s="50">
        <v>0</v>
      </c>
      <c r="H45" s="122">
        <f>6.8+3.630393</f>
        <v>10.430393</v>
      </c>
      <c r="I45" s="121">
        <f>SUM(K45:M45)</f>
        <v>10.430393</v>
      </c>
      <c r="J45" s="151">
        <v>0</v>
      </c>
      <c r="K45" s="151">
        <v>0</v>
      </c>
      <c r="L45" s="50">
        <v>0</v>
      </c>
      <c r="M45" s="122">
        <f>6.8+3.630393</f>
        <v>10.430393</v>
      </c>
      <c r="N45" s="213">
        <v>10.289638650000001</v>
      </c>
      <c r="O45" s="198">
        <v>0.46211904999999998</v>
      </c>
      <c r="P45" s="524">
        <v>0</v>
      </c>
      <c r="Q45" s="186" t="s">
        <v>98</v>
      </c>
    </row>
    <row r="46" spans="2:20" s="3" customFormat="1" ht="20.25" customHeight="1" thickBot="1" x14ac:dyDescent="0.3">
      <c r="B46" s="81" t="s">
        <v>63</v>
      </c>
      <c r="C46" s="82" t="s">
        <v>277</v>
      </c>
      <c r="D46" s="96">
        <f>D47+D54</f>
        <v>16.62111586</v>
      </c>
      <c r="E46" s="39">
        <f t="shared" ref="E46:P46" si="11">E47+E54</f>
        <v>0</v>
      </c>
      <c r="F46" s="147">
        <f t="shared" si="11"/>
        <v>10.17333305</v>
      </c>
      <c r="G46" s="42">
        <f t="shared" si="11"/>
        <v>5.3546988100000004</v>
      </c>
      <c r="H46" s="97">
        <f t="shared" si="11"/>
        <v>1.0930839999999999</v>
      </c>
      <c r="I46" s="96">
        <f t="shared" si="11"/>
        <v>16.62111586</v>
      </c>
      <c r="J46" s="147">
        <f t="shared" si="11"/>
        <v>0</v>
      </c>
      <c r="K46" s="147">
        <f t="shared" si="11"/>
        <v>10.17333305</v>
      </c>
      <c r="L46" s="42">
        <f t="shared" si="11"/>
        <v>5.3546988100000004</v>
      </c>
      <c r="M46" s="221">
        <f t="shared" si="11"/>
        <v>1.0930839999999999</v>
      </c>
      <c r="N46" s="96">
        <f t="shared" si="11"/>
        <v>16.621918090000001</v>
      </c>
      <c r="O46" s="80">
        <f t="shared" si="11"/>
        <v>14.54391809</v>
      </c>
      <c r="P46" s="107">
        <f t="shared" si="11"/>
        <v>11.805995230000001</v>
      </c>
      <c r="Q46" s="110"/>
    </row>
    <row r="47" spans="2:20" s="3" customFormat="1" ht="20.25" customHeight="1" x14ac:dyDescent="0.25">
      <c r="B47" s="83" t="s">
        <v>64</v>
      </c>
      <c r="C47" s="87" t="s">
        <v>65</v>
      </c>
      <c r="D47" s="94">
        <f t="shared" ref="D47:P47" si="12">+D48</f>
        <v>14.434947860000001</v>
      </c>
      <c r="E47" s="40">
        <f t="shared" si="12"/>
        <v>0</v>
      </c>
      <c r="F47" s="148">
        <f t="shared" si="12"/>
        <v>10.17333305</v>
      </c>
      <c r="G47" s="43">
        <f t="shared" si="12"/>
        <v>4.2616148100000002</v>
      </c>
      <c r="H47" s="95">
        <f t="shared" si="12"/>
        <v>0</v>
      </c>
      <c r="I47" s="94">
        <f t="shared" si="12"/>
        <v>14.434947860000001</v>
      </c>
      <c r="J47" s="148">
        <f t="shared" si="12"/>
        <v>0</v>
      </c>
      <c r="K47" s="148">
        <f t="shared" si="12"/>
        <v>10.17333305</v>
      </c>
      <c r="L47" s="43">
        <f t="shared" si="12"/>
        <v>4.2616148100000002</v>
      </c>
      <c r="M47" s="219">
        <f t="shared" si="12"/>
        <v>0</v>
      </c>
      <c r="N47" s="94">
        <f t="shared" si="12"/>
        <v>14.433918090000001</v>
      </c>
      <c r="O47" s="79">
        <f t="shared" si="12"/>
        <v>14.11191809</v>
      </c>
      <c r="P47" s="106">
        <f t="shared" si="12"/>
        <v>11.37399523</v>
      </c>
      <c r="Q47" s="111" t="s">
        <v>447</v>
      </c>
    </row>
    <row r="48" spans="2:20" s="3" customFormat="1" ht="20.25" customHeight="1" x14ac:dyDescent="0.25">
      <c r="B48" s="435" t="s">
        <v>317</v>
      </c>
      <c r="C48" s="371" t="s">
        <v>66</v>
      </c>
      <c r="D48" s="98">
        <f t="shared" ref="D48:D53" si="13">SUM(E48:H48)</f>
        <v>14.434947860000001</v>
      </c>
      <c r="E48" s="314">
        <v>0</v>
      </c>
      <c r="F48" s="412">
        <f>SUM(F49:F53)</f>
        <v>10.17333305</v>
      </c>
      <c r="G48" s="413">
        <f>+G49</f>
        <v>4.2616148100000002</v>
      </c>
      <c r="H48" s="99">
        <v>0</v>
      </c>
      <c r="I48" s="98">
        <f t="shared" ref="I48:I53" si="14">+J48+K48+L48</f>
        <v>14.434947860000001</v>
      </c>
      <c r="J48" s="294">
        <v>0</v>
      </c>
      <c r="K48" s="412">
        <f>SUM(K49:K53)</f>
        <v>10.17333305</v>
      </c>
      <c r="L48" s="415">
        <v>4.2616148100000002</v>
      </c>
      <c r="M48" s="461">
        <v>0</v>
      </c>
      <c r="N48" s="297">
        <f>SUM(N49:N53)</f>
        <v>14.433918090000001</v>
      </c>
      <c r="O48" s="303">
        <f>SUM(O49:O53)</f>
        <v>14.11191809</v>
      </c>
      <c r="P48" s="325">
        <f>SUM(P49:P53)</f>
        <v>11.37399523</v>
      </c>
      <c r="Q48" s="436" t="s">
        <v>67</v>
      </c>
    </row>
    <row r="49" spans="2:18" ht="19.5" customHeight="1" x14ac:dyDescent="0.25">
      <c r="B49" s="437"/>
      <c r="C49" s="372" t="s">
        <v>249</v>
      </c>
      <c r="D49" s="116">
        <f t="shared" si="13"/>
        <v>8.88902781</v>
      </c>
      <c r="E49" s="73">
        <v>0</v>
      </c>
      <c r="F49" s="152">
        <v>4.6274129999999998</v>
      </c>
      <c r="G49" s="414">
        <v>4.2616148100000002</v>
      </c>
      <c r="H49" s="117">
        <v>0</v>
      </c>
      <c r="I49" s="116">
        <f t="shared" si="14"/>
        <v>8.88902781</v>
      </c>
      <c r="J49" s="152">
        <v>0</v>
      </c>
      <c r="K49" s="152">
        <v>4.6274129999999998</v>
      </c>
      <c r="L49" s="414">
        <v>4.2616148100000002</v>
      </c>
      <c r="M49" s="462">
        <v>0</v>
      </c>
      <c r="N49" s="337">
        <v>5.6269999999999998</v>
      </c>
      <c r="O49" s="373">
        <v>5.3049999999999997</v>
      </c>
      <c r="P49" s="302">
        <v>2.6523381599999998</v>
      </c>
      <c r="Q49" s="438" t="s">
        <v>250</v>
      </c>
      <c r="R49" s="32"/>
    </row>
    <row r="50" spans="2:18" ht="20.25" customHeight="1" x14ac:dyDescent="0.25">
      <c r="B50" s="437"/>
      <c r="C50" s="372" t="s">
        <v>281</v>
      </c>
      <c r="D50" s="116">
        <f t="shared" si="13"/>
        <v>0.246031</v>
      </c>
      <c r="E50" s="73">
        <v>0</v>
      </c>
      <c r="F50" s="152">
        <v>0.246031</v>
      </c>
      <c r="G50" s="414">
        <v>0</v>
      </c>
      <c r="H50" s="117">
        <v>0</v>
      </c>
      <c r="I50" s="116">
        <f t="shared" si="14"/>
        <v>0.246031</v>
      </c>
      <c r="J50" s="152">
        <v>0</v>
      </c>
      <c r="K50" s="152">
        <v>0.246031</v>
      </c>
      <c r="L50" s="414">
        <v>0</v>
      </c>
      <c r="M50" s="462">
        <v>0</v>
      </c>
      <c r="N50" s="337">
        <f>0.246031+0.5</f>
        <v>0.746031</v>
      </c>
      <c r="O50" s="301">
        <f>0.246031+0.5</f>
        <v>0.746031</v>
      </c>
      <c r="P50" s="302">
        <f>0.246031+0.5</f>
        <v>0.746031</v>
      </c>
      <c r="Q50" s="439" t="s">
        <v>283</v>
      </c>
      <c r="R50" s="32"/>
    </row>
    <row r="51" spans="2:18" ht="21" customHeight="1" x14ac:dyDescent="0.25">
      <c r="B51" s="437"/>
      <c r="C51" s="372" t="s">
        <v>299</v>
      </c>
      <c r="D51" s="116">
        <f t="shared" si="13"/>
        <v>1.5539688300000001</v>
      </c>
      <c r="E51" s="73">
        <v>0</v>
      </c>
      <c r="F51" s="152">
        <v>1.5539688300000001</v>
      </c>
      <c r="G51" s="414">
        <v>0</v>
      </c>
      <c r="H51" s="117">
        <v>0</v>
      </c>
      <c r="I51" s="116">
        <f t="shared" si="14"/>
        <v>1.5539688300000001</v>
      </c>
      <c r="J51" s="152">
        <v>0</v>
      </c>
      <c r="K51" s="152">
        <v>1.5539688300000001</v>
      </c>
      <c r="L51" s="414">
        <v>0</v>
      </c>
      <c r="M51" s="462">
        <v>0</v>
      </c>
      <c r="N51" s="337">
        <f>1.55396883+2.7616</f>
        <v>4.3155688300000001</v>
      </c>
      <c r="O51" s="301">
        <f>1.55396883+2.7616</f>
        <v>4.3155688300000001</v>
      </c>
      <c r="P51" s="302">
        <f>1.553969+2.76161481</f>
        <v>4.3155838099999997</v>
      </c>
      <c r="Q51" s="439" t="s">
        <v>283</v>
      </c>
      <c r="R51" s="32"/>
    </row>
    <row r="52" spans="2:18" ht="20.25" customHeight="1" x14ac:dyDescent="0.25">
      <c r="B52" s="437"/>
      <c r="C52" s="296" t="s">
        <v>68</v>
      </c>
      <c r="D52" s="116">
        <f t="shared" si="13"/>
        <v>3.6253182599999998</v>
      </c>
      <c r="E52" s="73">
        <v>0</v>
      </c>
      <c r="F52" s="152">
        <v>3.6253182599999998</v>
      </c>
      <c r="G52" s="414">
        <v>0</v>
      </c>
      <c r="H52" s="117">
        <v>0</v>
      </c>
      <c r="I52" s="116">
        <f t="shared" si="14"/>
        <v>3.6253182599999998</v>
      </c>
      <c r="J52" s="152">
        <v>0</v>
      </c>
      <c r="K52" s="152">
        <v>3.6253182599999998</v>
      </c>
      <c r="L52" s="414">
        <v>0</v>
      </c>
      <c r="M52" s="462">
        <v>0</v>
      </c>
      <c r="N52" s="374">
        <v>3.6253182599999998</v>
      </c>
      <c r="O52" s="373">
        <v>3.6253182599999998</v>
      </c>
      <c r="P52" s="302">
        <v>3.6253182599999998</v>
      </c>
      <c r="Q52" s="440" t="s">
        <v>283</v>
      </c>
      <c r="R52" s="32"/>
    </row>
    <row r="53" spans="2:18" ht="24.75" customHeight="1" x14ac:dyDescent="0.25">
      <c r="B53" s="437"/>
      <c r="C53" s="296" t="s">
        <v>282</v>
      </c>
      <c r="D53" s="116">
        <f t="shared" si="13"/>
        <v>0.12060195999999999</v>
      </c>
      <c r="E53" s="73">
        <v>0</v>
      </c>
      <c r="F53" s="152">
        <v>0.12060195999999999</v>
      </c>
      <c r="G53" s="414">
        <v>0</v>
      </c>
      <c r="H53" s="117">
        <v>0</v>
      </c>
      <c r="I53" s="116">
        <f t="shared" si="14"/>
        <v>0.12060195999999999</v>
      </c>
      <c r="J53" s="152">
        <v>0</v>
      </c>
      <c r="K53" s="152">
        <v>0.12060195999999999</v>
      </c>
      <c r="L53" s="414">
        <v>0</v>
      </c>
      <c r="M53" s="462">
        <v>0</v>
      </c>
      <c r="N53" s="374">
        <v>0.12</v>
      </c>
      <c r="O53" s="373">
        <v>0.12</v>
      </c>
      <c r="P53" s="368">
        <v>3.4723999999999998E-2</v>
      </c>
      <c r="Q53" s="440" t="s">
        <v>284</v>
      </c>
      <c r="R53" s="32"/>
    </row>
    <row r="54" spans="2:18" ht="24.75" customHeight="1" x14ac:dyDescent="0.25">
      <c r="B54" s="130" t="s">
        <v>251</v>
      </c>
      <c r="C54" s="14" t="s">
        <v>252</v>
      </c>
      <c r="D54" s="181">
        <f t="shared" ref="D54:P54" si="15">+D55</f>
        <v>2.1861679999999999</v>
      </c>
      <c r="E54" s="46">
        <f t="shared" si="15"/>
        <v>0</v>
      </c>
      <c r="F54" s="150">
        <f t="shared" si="15"/>
        <v>0</v>
      </c>
      <c r="G54" s="47">
        <f t="shared" si="15"/>
        <v>1.0930839999999999</v>
      </c>
      <c r="H54" s="139">
        <f t="shared" si="15"/>
        <v>1.0930839999999999</v>
      </c>
      <c r="I54" s="173">
        <f t="shared" si="15"/>
        <v>2.1861679999999999</v>
      </c>
      <c r="J54" s="150">
        <f t="shared" si="15"/>
        <v>0</v>
      </c>
      <c r="K54" s="150">
        <f t="shared" si="15"/>
        <v>0</v>
      </c>
      <c r="L54" s="47">
        <f t="shared" si="15"/>
        <v>1.0930839999999999</v>
      </c>
      <c r="M54" s="224">
        <f t="shared" si="15"/>
        <v>1.0930839999999999</v>
      </c>
      <c r="N54" s="173">
        <f t="shared" si="15"/>
        <v>2.1880000000000002</v>
      </c>
      <c r="O54" s="181">
        <f t="shared" si="15"/>
        <v>0.432</v>
      </c>
      <c r="P54" s="182">
        <f t="shared" si="15"/>
        <v>0.432</v>
      </c>
      <c r="Q54" s="144" t="s">
        <v>448</v>
      </c>
      <c r="R54" s="32"/>
    </row>
    <row r="55" spans="2:18" ht="24.75" customHeight="1" thickBot="1" x14ac:dyDescent="0.3">
      <c r="B55" s="425" t="s">
        <v>325</v>
      </c>
      <c r="C55" s="427" t="s">
        <v>261</v>
      </c>
      <c r="D55" s="428">
        <f>SUM(E55:H55)</f>
        <v>2.1861679999999999</v>
      </c>
      <c r="E55" s="314">
        <v>0</v>
      </c>
      <c r="F55" s="429">
        <v>0</v>
      </c>
      <c r="G55" s="430">
        <v>1.0930839999999999</v>
      </c>
      <c r="H55" s="158">
        <v>1.0930839999999999</v>
      </c>
      <c r="I55" s="471">
        <f>SUM(J55:M55)</f>
        <v>2.1861679999999999</v>
      </c>
      <c r="J55" s="412">
        <v>0</v>
      </c>
      <c r="K55" s="431">
        <v>0</v>
      </c>
      <c r="L55" s="432">
        <v>1.0930839999999999</v>
      </c>
      <c r="M55" s="463">
        <v>1.0930839999999999</v>
      </c>
      <c r="N55" s="366">
        <v>2.1880000000000002</v>
      </c>
      <c r="O55" s="506">
        <v>0.432</v>
      </c>
      <c r="P55" s="507">
        <v>0.432</v>
      </c>
      <c r="Q55" s="433" t="s">
        <v>253</v>
      </c>
      <c r="R55" s="32"/>
    </row>
    <row r="56" spans="2:18" ht="20.25" customHeight="1" thickBot="1" x14ac:dyDescent="0.3">
      <c r="B56" s="88" t="s">
        <v>69</v>
      </c>
      <c r="C56" s="89"/>
      <c r="D56" s="100">
        <f>+D8+D18+D25+D46</f>
        <v>169.29836007</v>
      </c>
      <c r="E56" s="319">
        <f t="shared" ref="E56:P56" si="16">+E8+E18+E25+E46</f>
        <v>2.1778209999999998</v>
      </c>
      <c r="F56" s="154">
        <f t="shared" si="16"/>
        <v>69.607812530000004</v>
      </c>
      <c r="G56" s="102">
        <f t="shared" si="16"/>
        <v>47.243600870000002</v>
      </c>
      <c r="H56" s="103">
        <f t="shared" si="16"/>
        <v>50.269125670000008</v>
      </c>
      <c r="I56" s="100">
        <f t="shared" si="16"/>
        <v>169.29836007</v>
      </c>
      <c r="J56" s="154">
        <f t="shared" si="16"/>
        <v>2.1778209999999998</v>
      </c>
      <c r="K56" s="154">
        <f t="shared" si="16"/>
        <v>66.835436529999996</v>
      </c>
      <c r="L56" s="102">
        <f t="shared" si="16"/>
        <v>50.015976870000003</v>
      </c>
      <c r="M56" s="443">
        <f>+M8+M18+M25+M46</f>
        <v>50.269125670000008</v>
      </c>
      <c r="N56" s="100">
        <f t="shared" si="16"/>
        <v>158.13269303000001</v>
      </c>
      <c r="O56" s="108">
        <f t="shared" si="16"/>
        <v>111.86617343</v>
      </c>
      <c r="P56" s="109">
        <f t="shared" si="16"/>
        <v>37.592666230298775</v>
      </c>
      <c r="Q56" s="113"/>
    </row>
    <row r="57" spans="2:18" ht="11.25" customHeight="1" thickTop="1" x14ac:dyDescent="0.25">
      <c r="B57" s="68"/>
    </row>
    <row r="58" spans="2:18" x14ac:dyDescent="0.25">
      <c r="B58" s="114" t="s">
        <v>27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8" x14ac:dyDescent="0.25">
      <c r="B59" s="114" t="s">
        <v>28</v>
      </c>
      <c r="D59" s="347"/>
      <c r="E59" s="27"/>
      <c r="F59" s="27"/>
      <c r="G59" s="27"/>
      <c r="H59" s="27"/>
      <c r="I59" s="70"/>
      <c r="J59" s="70"/>
      <c r="K59" s="70"/>
      <c r="L59" s="70"/>
      <c r="M59" s="70"/>
      <c r="N59" s="70"/>
      <c r="O59" s="27"/>
      <c r="P59" s="27"/>
    </row>
    <row r="60" spans="2:18" x14ac:dyDescent="0.25">
      <c r="B60" s="114" t="s">
        <v>280</v>
      </c>
    </row>
    <row r="61" spans="2:18" x14ac:dyDescent="0.25">
      <c r="B61" s="115" t="s">
        <v>279</v>
      </c>
    </row>
    <row r="62" spans="2:18" x14ac:dyDescent="0.25">
      <c r="B62" s="115" t="s">
        <v>70</v>
      </c>
    </row>
    <row r="63" spans="2:18" x14ac:dyDescent="0.25">
      <c r="C63" s="8"/>
      <c r="Q63" s="9"/>
    </row>
    <row r="64" spans="2:18" x14ac:dyDescent="0.25">
      <c r="C64" s="28"/>
    </row>
    <row r="65" spans="3:3" x14ac:dyDescent="0.25">
      <c r="C65" s="28"/>
    </row>
    <row r="66" spans="3:3" x14ac:dyDescent="0.25">
      <c r="C66" s="28"/>
    </row>
    <row r="67" spans="3:3" x14ac:dyDescent="0.25">
      <c r="C67" s="28"/>
    </row>
    <row r="68" spans="3:3" x14ac:dyDescent="0.25">
      <c r="C68" s="28"/>
    </row>
    <row r="69" spans="3:3" x14ac:dyDescent="0.25">
      <c r="C69" s="28"/>
    </row>
    <row r="70" spans="3:3" x14ac:dyDescent="0.25">
      <c r="C70" s="28"/>
    </row>
    <row r="71" spans="3:3" x14ac:dyDescent="0.25">
      <c r="C71" s="28"/>
    </row>
    <row r="72" spans="3:3" x14ac:dyDescent="0.25">
      <c r="C72" s="28"/>
    </row>
    <row r="73" spans="3:3" x14ac:dyDescent="0.25">
      <c r="C73" s="28"/>
    </row>
    <row r="74" spans="3:3" x14ac:dyDescent="0.25">
      <c r="C74" s="28"/>
    </row>
    <row r="76" spans="3:3" x14ac:dyDescent="0.25">
      <c r="C76" s="8"/>
    </row>
    <row r="78" spans="3:3" x14ac:dyDescent="0.25">
      <c r="C78" s="8"/>
    </row>
    <row r="80" spans="3:3" x14ac:dyDescent="0.25">
      <c r="C80" s="8"/>
    </row>
  </sheetData>
  <mergeCells count="66">
    <mergeCell ref="N12:N13"/>
    <mergeCell ref="Q12:Q13"/>
    <mergeCell ref="Q36:Q40"/>
    <mergeCell ref="P28:P30"/>
    <mergeCell ref="O36:O40"/>
    <mergeCell ref="P36:P40"/>
    <mergeCell ref="O12:O13"/>
    <mergeCell ref="P12:P13"/>
    <mergeCell ref="O28:O30"/>
    <mergeCell ref="N36:N40"/>
    <mergeCell ref="Q28:Q32"/>
    <mergeCell ref="M12:M14"/>
    <mergeCell ref="C35:C41"/>
    <mergeCell ref="D35:D41"/>
    <mergeCell ref="E35:E41"/>
    <mergeCell ref="F35:F41"/>
    <mergeCell ref="G35:G41"/>
    <mergeCell ref="M35:M41"/>
    <mergeCell ref="H35:H41"/>
    <mergeCell ref="I35:I41"/>
    <mergeCell ref="J35:J41"/>
    <mergeCell ref="K35:K41"/>
    <mergeCell ref="L35:L41"/>
    <mergeCell ref="M10:M11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I12:I14"/>
    <mergeCell ref="K12:K14"/>
    <mergeCell ref="L12:L14"/>
    <mergeCell ref="J12:J14"/>
    <mergeCell ref="J10:J11"/>
    <mergeCell ref="C10:C11"/>
    <mergeCell ref="E10:E11"/>
    <mergeCell ref="E12:E14"/>
    <mergeCell ref="F10:F11"/>
    <mergeCell ref="G10:G11"/>
    <mergeCell ref="F12:F14"/>
    <mergeCell ref="G12:G14"/>
    <mergeCell ref="H12:H14"/>
    <mergeCell ref="H10:H11"/>
    <mergeCell ref="D10:D11"/>
    <mergeCell ref="B10:B14"/>
    <mergeCell ref="B28:B33"/>
    <mergeCell ref="B36:B41"/>
    <mergeCell ref="B2:Q2"/>
    <mergeCell ref="B3:Q3"/>
    <mergeCell ref="B5:C7"/>
    <mergeCell ref="Q5:Q7"/>
    <mergeCell ref="D5:M5"/>
    <mergeCell ref="N5:P6"/>
    <mergeCell ref="D6:H6"/>
    <mergeCell ref="I6:M6"/>
    <mergeCell ref="K10:K11"/>
    <mergeCell ref="L10:L11"/>
    <mergeCell ref="C12:C14"/>
    <mergeCell ref="D12:D14"/>
    <mergeCell ref="I10:I11"/>
  </mergeCells>
  <hyperlinks>
    <hyperlink ref="C12" r:id="rId1" display=" Plan de incentivos a la instalación de puntos de recarga, a la adquisición de "/>
    <hyperlink ref="C35" r:id="rId2" display="Despliegue del almacenamiento energético"/>
    <hyperlink ref="C43" r:id="rId3"/>
    <hyperlink ref="C33" r:id="rId4" display="* Desarrollo de energías renovables térmicas"/>
    <hyperlink ref="C10:C11" r:id="rId5" display="* Programa de incentivos a la movilidad eficiente y sostenible (Programa MOVES II)"/>
    <hyperlink ref="C27" r:id="rId6" display="Desarrollo de energías renovables innovadoras, integradas en la edificación y en los procesos productivos"/>
    <hyperlink ref="F17" r:id="rId7" display="https://www.boe.es/diario_boe/txt.php?id=BOE-A-2021-14163"/>
    <hyperlink ref="C17" r:id="rId8" display="* Apoyo al Comercio - Program de modernización del Comercio: Fondo tecnológico"/>
    <hyperlink ref="C22" r:id="rId9" display="* Actuaciones de depuración, saneamiento, eficiencia… (DESEAR): Actuaciones para la mejora de la eficiencia y reducción de pérdidas en redes de pequeños y medioanos municipios"/>
    <hyperlink ref="C24" r:id="rId10"/>
    <hyperlink ref="C23" r:id="rId11"/>
    <hyperlink ref="N22" r:id="rId12" display="https://sede.asturias.es/bopa/2022/05/17/2022-03509.pdf"/>
    <hyperlink ref="F48" r:id="rId13" display="https://www.miteco.gob.es/es/calidad-y-evaluacion-ambiental/temas/prevencion-y-gestion-residuos/report_certificadoacuerdo3residuoscsma14-4-21_tcm30-525645.pdf"/>
    <hyperlink ref="G48" r:id="rId14" display="https://www.lamoncloa.gob.es/serviciosdeprensa/notasprensa/transicion-ecologica/Paginas/2022/200622-medio-ambiente.aspx"/>
    <hyperlink ref="E48" r:id="rId15" display="https://www.lamoncloa.gob.es/serviciosdeprensa/notasprensa/transicion-ecologica/Paginas/2022/200622-medio-ambiente.aspx"/>
    <hyperlink ref="O52" r:id="rId16" display="https://www.pap.hacienda.gob.es/bdnstrans/GE/es/convocatoria/603815"/>
    <hyperlink ref="N49" r:id="rId17" display="https://sede.asturias.es/bopa/2022/05/17/2022-03510.pdf"/>
    <hyperlink ref="K48" r:id="rId18" display="https://www.miteco.gob.es/es/calidad-y-evaluacion-ambiental/temas/prevencion-y-gestion-residuos/report_certificadoacuerdo3residuoscsma14-4-21_tcm30-525645.pdf"/>
    <hyperlink ref="O49" r:id="rId19" display="https://sede.asturias.es/bopa/2022/11/16/2022-08633.pdf"/>
    <hyperlink ref="C55" r:id="rId20" display="* Apoyo al Comercio - Program de modernización del Comercio: Fondo tecnológico"/>
    <hyperlink ref="G55" r:id="rId21" display="https://www.boe.es/boe/dias/2022/05/19/pdfs/BOE-A-2022-8223.pdf"/>
    <hyperlink ref="F55" r:id="rId22" display="https://www.boe.es/diario_boe/txt.php?id=BOE-A-2021-14163"/>
    <hyperlink ref="N55" r:id="rId23" display="https://sede.asturias.es/bopa/2022/12/30/2022-10612.pdf"/>
    <hyperlink ref="O55" r:id="rId24" display="https://sede.asturias.es/bopa/2023/11/16/2023-09997.pdf"/>
    <hyperlink ref="P55" r:id="rId25" display="https://sede.asturias.es/bopa/2024/01/11/2023-11804.pdf"/>
    <hyperlink ref="C45" r:id="rId26" display="* Plan de restauración ambiental de zonas afectadas por la transición energética"/>
    <hyperlink ref="P36:P40" r:id="rId27" display="https://sede.asturias.es/bopa/2024/01/11/2023-11818.pdf"/>
    <hyperlink ref="N10" r:id="rId28" display="https://sede.asturias.es/bopa/2020/09/09/2020-07202.pdf"/>
    <hyperlink ref="N12" r:id="rId29" display="https://sede.asturias.es/bopa/2021/08/03/2021-07509.pdf"/>
    <hyperlink ref="N31" r:id="rId30" display="https://sede.asturias.es/bopa/2022/01/10/2021-11400.pdf"/>
  </hyperlinks>
  <pageMargins left="0.23622047244094491" right="0.23622047244094491" top="0.35433070866141736" bottom="0.35433070866141736" header="0.31496062992125984" footer="0.31496062992125984"/>
  <pageSetup paperSize="8" scale="59" fitToHeight="0" orientation="landscape" verticalDpi="0" r:id="rId31"/>
  <drawing r:id="rId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B880840B57204D816EA78B29C0079C" ma:contentTypeVersion="12" ma:contentTypeDescription="Crear nuevo documento." ma:contentTypeScope="" ma:versionID="49cb4995cb8ecbb9fa9859700071df34">
  <xsd:schema xmlns:xsd="http://www.w3.org/2001/XMLSchema" xmlns:xs="http://www.w3.org/2001/XMLSchema" xmlns:p="http://schemas.microsoft.com/office/2006/metadata/properties" xmlns:ns2="6abb6003-8e23-4d51-9717-0870494034a1" xmlns:ns3="b4fa1363-7a93-42fa-ae65-4fad6ea50d64" targetNamespace="http://schemas.microsoft.com/office/2006/metadata/properties" ma:root="true" ma:fieldsID="26bc69200b8d129550632e1c34307c78" ns2:_="" ns3:_="">
    <xsd:import namespace="6abb6003-8e23-4d51-9717-0870494034a1"/>
    <xsd:import namespace="b4fa1363-7a93-42fa-ae65-4fad6ea50d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b6003-8e23-4d51-9717-0870494034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a1363-7a93-42fa-ae65-4fad6ea50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3F9555-01FC-4356-942B-6B4ED1F3E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bb6003-8e23-4d51-9717-0870494034a1"/>
    <ds:schemaRef ds:uri="b4fa1363-7a93-42fa-ae65-4fad6ea50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4E3C5F-9F1C-4202-83E7-CD4EF2AB2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FA74A-99D6-497D-B02A-AD23165768E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b4fa1363-7a93-42fa-ae65-4fad6ea50d64"/>
    <ds:schemaRef ds:uri="6abb6003-8e23-4d51-9717-0870494034a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Resumen (datos)</vt:lpstr>
      <vt:lpstr>Resumen (gráficos)</vt:lpstr>
      <vt:lpstr>1. Presidencia</vt:lpstr>
      <vt:lpstr>2. Hacienda </vt:lpstr>
      <vt:lpstr>3. Ordenac Territ</vt:lpstr>
      <vt:lpstr>4. Ciencia </vt:lpstr>
      <vt:lpstr>5. Salud </vt:lpstr>
      <vt:lpstr>6. Educación </vt:lpstr>
      <vt:lpstr>7. Transic ec, Industria </vt:lpstr>
      <vt:lpstr>8. Fomento</vt:lpstr>
      <vt:lpstr>9, Medio Rural</vt:lpstr>
      <vt:lpstr>10. Dchos sociales</vt:lpstr>
      <vt:lpstr>11. Cultura</vt:lpstr>
      <vt:lpstr>'1. Presidencia'!Área_de_impresión</vt:lpstr>
      <vt:lpstr>'11. Cultura'!Área_de_impresión</vt:lpstr>
      <vt:lpstr>'5. Salud '!Área_de_impresión</vt:lpstr>
      <vt:lpstr>'6. Educación '!Área_de_impresión</vt:lpstr>
    </vt:vector>
  </TitlesOfParts>
  <Company>Principado de Asturias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NURIA PEREZ SUAREZ</cp:lastModifiedBy>
  <cp:revision/>
  <cp:lastPrinted>2024-03-08T08:03:00Z</cp:lastPrinted>
  <dcterms:created xsi:type="dcterms:W3CDTF">2021-03-04T09:08:41Z</dcterms:created>
  <dcterms:modified xsi:type="dcterms:W3CDTF">2024-04-05T10:45:34Z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0x010100BEB880840B57204D816EA78B29C0079C</vt:lpwstr>
  </property>
</Properties>
</file>