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465" yWindow="-240" windowWidth="20490" windowHeight="9090" tabRatio="921"/>
  </bookViews>
  <sheets>
    <sheet name="Resumen" sheetId="27" r:id="rId1"/>
    <sheet name="1. Presidencia" sheetId="24" r:id="rId2"/>
    <sheet name="2. Hacienda " sheetId="18" r:id="rId3"/>
    <sheet name="3. Ordenac Territ" sheetId="17" r:id="rId4"/>
    <sheet name="4. Ciencia " sheetId="25" r:id="rId5"/>
    <sheet name="5. Salud " sheetId="21" r:id="rId6"/>
    <sheet name="6. Educación " sheetId="20" r:id="rId7"/>
    <sheet name="7. Movilidad" sheetId="23" r:id="rId8"/>
    <sheet name="8. Medio Rural" sheetId="31" r:id="rId9"/>
    <sheet name="9. Dchos sociales" sheetId="22" r:id="rId10"/>
    <sheet name="10. Cultura" sheetId="32" r:id="rId11"/>
  </sheets>
  <definedNames>
    <definedName name="_xlnm.Print_Area" localSheetId="1">'1. Presidencia'!$B$5:$J$36</definedName>
    <definedName name="_xlnm.Print_Area" localSheetId="10">'10. Cultura'!$B$5:$J$26</definedName>
    <definedName name="_xlnm.Print_Area" localSheetId="5">'5. Salud '!$B$5:$J$23</definedName>
    <definedName name="_xlnm.Print_Area" localSheetId="6">'6. Educación '!$B$5:$L$28</definedName>
    <definedName name="_xlnm.Print_Area" localSheetId="0">Resumen!$B$81:$M$117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2" l="1"/>
  <c r="I19" i="32"/>
  <c r="H19" i="32"/>
  <c r="I18" i="32"/>
  <c r="I17" i="32" s="1"/>
  <c r="J17" i="32"/>
  <c r="J8" i="32" s="1"/>
  <c r="J26" i="32" s="1"/>
  <c r="J9" i="32"/>
  <c r="I9" i="32"/>
  <c r="H9" i="32"/>
  <c r="K20" i="22"/>
  <c r="J20" i="22"/>
  <c r="I20" i="22"/>
  <c r="I11" i="22" s="1"/>
  <c r="K12" i="22"/>
  <c r="K11" i="22" s="1"/>
  <c r="J12" i="22"/>
  <c r="J11" i="22" s="1"/>
  <c r="I12" i="22"/>
  <c r="K9" i="22"/>
  <c r="J9" i="22"/>
  <c r="J8" i="22" s="1"/>
  <c r="J22" i="22" s="1"/>
  <c r="I9" i="22"/>
  <c r="I8" i="22" s="1"/>
  <c r="I22" i="22" s="1"/>
  <c r="K8" i="22"/>
  <c r="K40" i="23"/>
  <c r="J40" i="23"/>
  <c r="I40" i="23"/>
  <c r="K39" i="23"/>
  <c r="K37" i="23" s="1"/>
  <c r="K36" i="23" s="1"/>
  <c r="K35" i="23" s="1"/>
  <c r="J39" i="23"/>
  <c r="I39" i="23" s="1"/>
  <c r="I37" i="23" s="1"/>
  <c r="I36" i="23" s="1"/>
  <c r="I35" i="23" s="1"/>
  <c r="K38" i="23"/>
  <c r="J38" i="23"/>
  <c r="I38" i="23"/>
  <c r="K33" i="23"/>
  <c r="K32" i="23" s="1"/>
  <c r="J33" i="23"/>
  <c r="J32" i="23" s="1"/>
  <c r="I33" i="23"/>
  <c r="I32" i="23" s="1"/>
  <c r="K29" i="23"/>
  <c r="J29" i="23"/>
  <c r="J15" i="23" s="1"/>
  <c r="I29" i="23"/>
  <c r="K22" i="23"/>
  <c r="K15" i="23" s="1"/>
  <c r="J22" i="23"/>
  <c r="I22" i="23"/>
  <c r="K16" i="23"/>
  <c r="J16" i="23"/>
  <c r="I16" i="23"/>
  <c r="I15" i="23"/>
  <c r="I45" i="23" s="1"/>
  <c r="K12" i="23"/>
  <c r="K8" i="23" s="1"/>
  <c r="J12" i="23"/>
  <c r="I12" i="23"/>
  <c r="K9" i="23"/>
  <c r="J9" i="23"/>
  <c r="I9" i="23"/>
  <c r="J8" i="23"/>
  <c r="I8" i="23"/>
  <c r="L23" i="20"/>
  <c r="K23" i="20"/>
  <c r="J23" i="20"/>
  <c r="L15" i="20"/>
  <c r="K15" i="20"/>
  <c r="J15" i="20"/>
  <c r="J8" i="20" s="1"/>
  <c r="J28" i="20" s="1"/>
  <c r="L9" i="20"/>
  <c r="L8" i="20" s="1"/>
  <c r="L28" i="20" s="1"/>
  <c r="K9" i="20"/>
  <c r="J9" i="20"/>
  <c r="J13" i="21"/>
  <c r="I13" i="21"/>
  <c r="H13" i="21"/>
  <c r="H12" i="21" s="1"/>
  <c r="H23" i="21" s="1"/>
  <c r="J12" i="21"/>
  <c r="J23" i="21" s="1"/>
  <c r="I12" i="21"/>
  <c r="I23" i="21" s="1"/>
  <c r="J9" i="21"/>
  <c r="I9" i="21"/>
  <c r="H9" i="21"/>
  <c r="J8" i="21"/>
  <c r="I8" i="21"/>
  <c r="H8" i="21"/>
  <c r="L75" i="25"/>
  <c r="L74" i="25" s="1"/>
  <c r="K75" i="25"/>
  <c r="K74" i="25" s="1"/>
  <c r="J75" i="25"/>
  <c r="J74" i="25" s="1"/>
  <c r="J62" i="25" s="1"/>
  <c r="J61" i="25" s="1"/>
  <c r="L71" i="25"/>
  <c r="K71" i="25"/>
  <c r="J71" i="25"/>
  <c r="L66" i="25"/>
  <c r="K66" i="25"/>
  <c r="K62" i="25" s="1"/>
  <c r="K61" i="25" s="1"/>
  <c r="J66" i="25"/>
  <c r="L63" i="25"/>
  <c r="K63" i="25"/>
  <c r="J63" i="25"/>
  <c r="L59" i="25"/>
  <c r="K59" i="25"/>
  <c r="J59" i="25"/>
  <c r="L57" i="25"/>
  <c r="K57" i="25"/>
  <c r="K53" i="25" s="1"/>
  <c r="J57" i="25"/>
  <c r="J53" i="25" s="1"/>
  <c r="L54" i="25"/>
  <c r="K54" i="25"/>
  <c r="J54" i="25"/>
  <c r="L53" i="25"/>
  <c r="L49" i="25"/>
  <c r="L48" i="25" s="1"/>
  <c r="K49" i="25"/>
  <c r="K48" i="25" s="1"/>
  <c r="J49" i="25"/>
  <c r="J48" i="25"/>
  <c r="L43" i="25"/>
  <c r="L40" i="25" s="1"/>
  <c r="K43" i="25"/>
  <c r="J43" i="25"/>
  <c r="J40" i="25" s="1"/>
  <c r="J78" i="25" s="1"/>
  <c r="L41" i="25"/>
  <c r="K41" i="25"/>
  <c r="J41" i="25"/>
  <c r="K40" i="25"/>
  <c r="K78" i="25" s="1"/>
  <c r="L38" i="25"/>
  <c r="K38" i="25"/>
  <c r="J38" i="25"/>
  <c r="L35" i="25"/>
  <c r="K35" i="25"/>
  <c r="J35" i="25"/>
  <c r="L27" i="25"/>
  <c r="L18" i="25" s="1"/>
  <c r="K27" i="25"/>
  <c r="J27" i="25"/>
  <c r="J22" i="25"/>
  <c r="J19" i="25" s="1"/>
  <c r="J18" i="25" s="1"/>
  <c r="K21" i="25"/>
  <c r="K19" i="25" s="1"/>
  <c r="K18" i="25" s="1"/>
  <c r="L19" i="25"/>
  <c r="L16" i="25"/>
  <c r="L15" i="25" s="1"/>
  <c r="K16" i="25"/>
  <c r="K15" i="25" s="1"/>
  <c r="J16" i="25"/>
  <c r="J15" i="25"/>
  <c r="L9" i="25"/>
  <c r="K9" i="25"/>
  <c r="K8" i="25" s="1"/>
  <c r="J9" i="25"/>
  <c r="J8" i="25" s="1"/>
  <c r="L8" i="25"/>
  <c r="L15" i="17"/>
  <c r="K15" i="17"/>
  <c r="J15" i="17"/>
  <c r="L14" i="17"/>
  <c r="L17" i="17" s="1"/>
  <c r="K14" i="17"/>
  <c r="J14" i="17"/>
  <c r="L9" i="17"/>
  <c r="K9" i="17"/>
  <c r="J9" i="17"/>
  <c r="L8" i="17"/>
  <c r="K8" i="17"/>
  <c r="K17" i="17" s="1"/>
  <c r="J8" i="17"/>
  <c r="J17" i="17" s="1"/>
  <c r="J12" i="18"/>
  <c r="I12" i="18"/>
  <c r="H12" i="18"/>
  <c r="H11" i="18" s="1"/>
  <c r="J11" i="18"/>
  <c r="I11" i="18"/>
  <c r="J9" i="18"/>
  <c r="I9" i="18"/>
  <c r="H9" i="18"/>
  <c r="J8" i="18"/>
  <c r="J14" i="18" s="1"/>
  <c r="I8" i="18"/>
  <c r="I14" i="18" s="1"/>
  <c r="H8" i="18"/>
  <c r="H14" i="18" s="1"/>
  <c r="J34" i="24"/>
  <c r="J33" i="24" s="1"/>
  <c r="I34" i="24"/>
  <c r="H34" i="24"/>
  <c r="H33" i="24" s="1"/>
  <c r="I33" i="24"/>
  <c r="J30" i="24"/>
  <c r="J29" i="24" s="1"/>
  <c r="I30" i="24"/>
  <c r="I29" i="24" s="1"/>
  <c r="H30" i="24"/>
  <c r="H29" i="24"/>
  <c r="J27" i="24"/>
  <c r="I27" i="24"/>
  <c r="I26" i="24" s="1"/>
  <c r="H27" i="24"/>
  <c r="H26" i="24" s="1"/>
  <c r="J26" i="24"/>
  <c r="J16" i="24"/>
  <c r="J12" i="24" s="1"/>
  <c r="J36" i="24" s="1"/>
  <c r="I16" i="24"/>
  <c r="I12" i="24" s="1"/>
  <c r="I36" i="24" s="1"/>
  <c r="H16" i="24"/>
  <c r="J13" i="24"/>
  <c r="I13" i="24"/>
  <c r="H13" i="24"/>
  <c r="H12" i="24" s="1"/>
  <c r="J9" i="24"/>
  <c r="I9" i="24"/>
  <c r="H9" i="24"/>
  <c r="H8" i="24" s="1"/>
  <c r="J8" i="24"/>
  <c r="I8" i="24"/>
  <c r="K8" i="20" l="1"/>
  <c r="K28" i="20" s="1"/>
  <c r="H17" i="32"/>
  <c r="H8" i="32" s="1"/>
  <c r="H26" i="32" s="1"/>
  <c r="I8" i="32"/>
  <c r="I26" i="32" s="1"/>
  <c r="K22" i="22"/>
  <c r="K45" i="23"/>
  <c r="J45" i="23"/>
  <c r="J37" i="23"/>
  <c r="J36" i="23" s="1"/>
  <c r="J35" i="23" s="1"/>
  <c r="L62" i="25"/>
  <c r="L61" i="25" s="1"/>
  <c r="L78" i="25" s="1"/>
  <c r="H36" i="24"/>
  <c r="G12" i="31"/>
  <c r="F12" i="31"/>
  <c r="E12" i="31"/>
  <c r="D12" i="31"/>
  <c r="H62" i="27" l="1"/>
  <c r="E15" i="20" l="1"/>
  <c r="I20" i="20" l="1"/>
  <c r="H15" i="27" l="1"/>
  <c r="D23" i="24" l="1"/>
  <c r="H37" i="23" l="1"/>
  <c r="G37" i="23"/>
  <c r="F37" i="23"/>
  <c r="H110" i="27" l="1"/>
  <c r="H109" i="27"/>
  <c r="H108" i="27"/>
  <c r="H107" i="27"/>
  <c r="H106" i="27"/>
  <c r="H103" i="27"/>
  <c r="H102" i="27"/>
  <c r="H101" i="27"/>
  <c r="H100" i="27"/>
  <c r="H99" i="27"/>
  <c r="H98" i="27"/>
  <c r="H95" i="27"/>
  <c r="H90" i="27"/>
  <c r="D110" i="27"/>
  <c r="D109" i="27"/>
  <c r="D108" i="27"/>
  <c r="D100" i="27"/>
  <c r="D99" i="27"/>
  <c r="D96" i="27"/>
  <c r="D95" i="27"/>
  <c r="D89" i="27"/>
  <c r="D28" i="23" l="1"/>
  <c r="D27" i="23"/>
  <c r="D26" i="23"/>
  <c r="D54" i="27"/>
  <c r="H43" i="27"/>
  <c r="H115" i="27" s="1"/>
  <c r="F43" i="27"/>
  <c r="F115" i="27" s="1"/>
  <c r="E43" i="27"/>
  <c r="E115" i="27" s="1"/>
  <c r="D43" i="27"/>
  <c r="D115" i="27" s="1"/>
  <c r="L60" i="27"/>
  <c r="L96" i="27" s="1"/>
  <c r="H43" i="23"/>
  <c r="H36" i="23" s="1"/>
  <c r="H60" i="27" s="1"/>
  <c r="H96" i="27" s="1"/>
  <c r="E37" i="23"/>
  <c r="E36" i="23" s="1"/>
  <c r="E35" i="23" s="1"/>
  <c r="G36" i="23"/>
  <c r="G35" i="23" s="1"/>
  <c r="D44" i="23"/>
  <c r="D42" i="23"/>
  <c r="D41" i="23"/>
  <c r="D40" i="23"/>
  <c r="D39" i="23"/>
  <c r="D38" i="23"/>
  <c r="M57" i="27"/>
  <c r="M89" i="27" s="1"/>
  <c r="L57" i="27"/>
  <c r="K57" i="27"/>
  <c r="K89" i="27" s="1"/>
  <c r="H22" i="23"/>
  <c r="H57" i="27" s="1"/>
  <c r="G22" i="23"/>
  <c r="G57" i="27" s="1"/>
  <c r="G89" i="27" s="1"/>
  <c r="F22" i="23"/>
  <c r="F57" i="27" s="1"/>
  <c r="F89" i="27" s="1"/>
  <c r="E22" i="23"/>
  <c r="E57" i="27" s="1"/>
  <c r="E89" i="27" s="1"/>
  <c r="H33" i="23"/>
  <c r="H32" i="23" s="1"/>
  <c r="H29" i="23"/>
  <c r="H16" i="23"/>
  <c r="H9" i="23"/>
  <c r="H8" i="23" s="1"/>
  <c r="D25" i="23"/>
  <c r="D24" i="23"/>
  <c r="D23" i="23"/>
  <c r="D42" i="25"/>
  <c r="D41" i="25" s="1"/>
  <c r="M36" i="27"/>
  <c r="L36" i="27"/>
  <c r="K36" i="27"/>
  <c r="I41" i="25"/>
  <c r="H36" i="27" s="1"/>
  <c r="H97" i="27" s="1"/>
  <c r="H41" i="25"/>
  <c r="G36" i="27" s="1"/>
  <c r="G41" i="25"/>
  <c r="F36" i="27" s="1"/>
  <c r="F97" i="27" s="1"/>
  <c r="F41" i="25"/>
  <c r="E36" i="27" s="1"/>
  <c r="E97" i="27" s="1"/>
  <c r="E41" i="25"/>
  <c r="H39" i="25"/>
  <c r="G43" i="27" s="1"/>
  <c r="G115" i="27" s="1"/>
  <c r="M43" i="27"/>
  <c r="M115" i="27" s="1"/>
  <c r="L43" i="27"/>
  <c r="L115" i="27" s="1"/>
  <c r="K43" i="27"/>
  <c r="K115" i="27" s="1"/>
  <c r="I38" i="25"/>
  <c r="G38" i="25"/>
  <c r="F38" i="25"/>
  <c r="E38" i="25"/>
  <c r="D37" i="25"/>
  <c r="D36" i="25"/>
  <c r="M35" i="27"/>
  <c r="M94" i="27" s="1"/>
  <c r="L35" i="27"/>
  <c r="L94" i="27" s="1"/>
  <c r="K35" i="27"/>
  <c r="K94" i="27" s="1"/>
  <c r="I35" i="25"/>
  <c r="H35" i="27" s="1"/>
  <c r="H94" i="27" s="1"/>
  <c r="H35" i="25"/>
  <c r="G35" i="27" s="1"/>
  <c r="G94" i="27" s="1"/>
  <c r="G35" i="25"/>
  <c r="F35" i="27" s="1"/>
  <c r="F94" i="27" s="1"/>
  <c r="F35" i="25"/>
  <c r="E35" i="27" s="1"/>
  <c r="E94" i="27" s="1"/>
  <c r="E35" i="25"/>
  <c r="K34" i="27"/>
  <c r="K92" i="27" s="1"/>
  <c r="D34" i="25"/>
  <c r="D33" i="25"/>
  <c r="D32" i="25"/>
  <c r="D31" i="25"/>
  <c r="D30" i="25"/>
  <c r="D29" i="25"/>
  <c r="H28" i="25"/>
  <c r="D28" i="25" s="1"/>
  <c r="D27" i="25" s="1"/>
  <c r="I27" i="25"/>
  <c r="H34" i="27" s="1"/>
  <c r="H92" i="27" s="1"/>
  <c r="G27" i="25"/>
  <c r="F34" i="27" s="1"/>
  <c r="F92" i="27" s="1"/>
  <c r="F27" i="25"/>
  <c r="E34" i="27" s="1"/>
  <c r="E92" i="27" s="1"/>
  <c r="E27" i="25"/>
  <c r="D34" i="27" s="1"/>
  <c r="D92" i="27" s="1"/>
  <c r="D26" i="25"/>
  <c r="D25" i="25"/>
  <c r="D24" i="25"/>
  <c r="D23" i="25"/>
  <c r="D22" i="25"/>
  <c r="D21" i="25"/>
  <c r="H20" i="25"/>
  <c r="H19" i="25" s="1"/>
  <c r="G33" i="27" s="1"/>
  <c r="G91" i="27" s="1"/>
  <c r="I19" i="25"/>
  <c r="H33" i="27" s="1"/>
  <c r="H91" i="27" s="1"/>
  <c r="G19" i="25"/>
  <c r="F33" i="27" s="1"/>
  <c r="F91" i="27" s="1"/>
  <c r="F19" i="25"/>
  <c r="E33" i="27" s="1"/>
  <c r="E91" i="27" s="1"/>
  <c r="E19" i="25"/>
  <c r="D33" i="27" s="1"/>
  <c r="D91" i="27" s="1"/>
  <c r="E43" i="25"/>
  <c r="F43" i="25"/>
  <c r="G43" i="25"/>
  <c r="G40" i="25" s="1"/>
  <c r="H43" i="25"/>
  <c r="H40" i="25" s="1"/>
  <c r="I43" i="25"/>
  <c r="D44" i="25"/>
  <c r="D45" i="25"/>
  <c r="D46" i="25"/>
  <c r="D47" i="25"/>
  <c r="E49" i="25"/>
  <c r="E48" i="25" s="1"/>
  <c r="F49" i="25"/>
  <c r="F48" i="25" s="1"/>
  <c r="G49" i="25"/>
  <c r="G48" i="25" s="1"/>
  <c r="H49" i="25"/>
  <c r="H48" i="25" s="1"/>
  <c r="I49" i="25"/>
  <c r="I48" i="25" s="1"/>
  <c r="D50" i="25"/>
  <c r="D51" i="25"/>
  <c r="D52" i="25"/>
  <c r="E54" i="25"/>
  <c r="F54" i="25"/>
  <c r="G54" i="25"/>
  <c r="H54" i="25"/>
  <c r="I54" i="25"/>
  <c r="D55" i="25"/>
  <c r="D56" i="25"/>
  <c r="D17" i="25"/>
  <c r="D16" i="25" s="1"/>
  <c r="D15" i="25" s="1"/>
  <c r="L32" i="27"/>
  <c r="I16" i="25"/>
  <c r="H32" i="27" s="1"/>
  <c r="H88" i="27" s="1"/>
  <c r="H16" i="25"/>
  <c r="G32" i="27" s="1"/>
  <c r="G16" i="25"/>
  <c r="F32" i="27" s="1"/>
  <c r="F16" i="25"/>
  <c r="F15" i="25" s="1"/>
  <c r="E16" i="25"/>
  <c r="E15" i="25" s="1"/>
  <c r="D12" i="25"/>
  <c r="D10" i="25"/>
  <c r="I9" i="25"/>
  <c r="I8" i="25" s="1"/>
  <c r="H9" i="25"/>
  <c r="H8" i="25" s="1"/>
  <c r="G9" i="25"/>
  <c r="G8" i="25" s="1"/>
  <c r="F9" i="25"/>
  <c r="F8" i="25" s="1"/>
  <c r="E9" i="25"/>
  <c r="E8" i="25" s="1"/>
  <c r="D49" i="25" l="1"/>
  <c r="D48" i="25" s="1"/>
  <c r="D39" i="25"/>
  <c r="D38" i="25" s="1"/>
  <c r="F40" i="25"/>
  <c r="G15" i="25"/>
  <c r="E40" i="25"/>
  <c r="I15" i="25"/>
  <c r="H35" i="23"/>
  <c r="I40" i="25"/>
  <c r="D43" i="25"/>
  <c r="D40" i="25" s="1"/>
  <c r="E31" i="27"/>
  <c r="H15" i="25"/>
  <c r="F31" i="27"/>
  <c r="D32" i="27"/>
  <c r="E32" i="27"/>
  <c r="D36" i="27"/>
  <c r="I36" i="27" s="1"/>
  <c r="G31" i="27"/>
  <c r="E60" i="27"/>
  <c r="E96" i="27" s="1"/>
  <c r="D54" i="25"/>
  <c r="E18" i="25"/>
  <c r="H31" i="27"/>
  <c r="H86" i="27" s="1"/>
  <c r="G60" i="27"/>
  <c r="G96" i="27" s="1"/>
  <c r="D35" i="25"/>
  <c r="H15" i="23"/>
  <c r="H38" i="25"/>
  <c r="D31" i="27"/>
  <c r="D86" i="27" s="1"/>
  <c r="D35" i="27"/>
  <c r="D94" i="27" s="1"/>
  <c r="M32" i="27"/>
  <c r="K32" i="27"/>
  <c r="I57" i="27"/>
  <c r="L89" i="27"/>
  <c r="H54" i="27"/>
  <c r="H89" i="27"/>
  <c r="K33" i="27"/>
  <c r="K91" i="27" s="1"/>
  <c r="I43" i="27"/>
  <c r="I33" i="27"/>
  <c r="D37" i="23"/>
  <c r="F36" i="23"/>
  <c r="D43" i="23"/>
  <c r="D22" i="23"/>
  <c r="F18" i="25"/>
  <c r="G18" i="25"/>
  <c r="I18" i="25"/>
  <c r="D20" i="25"/>
  <c r="D19" i="25" s="1"/>
  <c r="H27" i="25"/>
  <c r="D9" i="25"/>
  <c r="D8" i="25" s="1"/>
  <c r="D18" i="25" l="1"/>
  <c r="I32" i="27"/>
  <c r="H45" i="23"/>
  <c r="D36" i="23"/>
  <c r="D35" i="23" s="1"/>
  <c r="D97" i="27"/>
  <c r="I35" i="27"/>
  <c r="I31" i="27"/>
  <c r="H18" i="25"/>
  <c r="G34" i="27"/>
  <c r="K60" i="27"/>
  <c r="K96" i="27" s="1"/>
  <c r="F60" i="27"/>
  <c r="F35" i="23"/>
  <c r="M60" i="27"/>
  <c r="M96" i="27" s="1"/>
  <c r="G19" i="21"/>
  <c r="G18" i="21"/>
  <c r="D18" i="21" s="1"/>
  <c r="G21" i="21"/>
  <c r="D21" i="21" s="1"/>
  <c r="G20" i="21"/>
  <c r="G92" i="27" l="1"/>
  <c r="I34" i="27"/>
  <c r="F96" i="27"/>
  <c r="I60" i="27"/>
  <c r="D22" i="20"/>
  <c r="D21" i="20"/>
  <c r="D20" i="20"/>
  <c r="D19" i="20"/>
  <c r="D18" i="20"/>
  <c r="D17" i="20"/>
  <c r="I15" i="20"/>
  <c r="H51" i="27" s="1"/>
  <c r="H15" i="20"/>
  <c r="G51" i="27" s="1"/>
  <c r="G15" i="20"/>
  <c r="F51" i="27" s="1"/>
  <c r="F15" i="20"/>
  <c r="E51" i="27" s="1"/>
  <c r="D51" i="27"/>
  <c r="I24" i="20" l="1"/>
  <c r="G41" i="27" l="1"/>
  <c r="H74" i="25"/>
  <c r="H71" i="25"/>
  <c r="H66" i="25"/>
  <c r="H63" i="25"/>
  <c r="H59" i="25"/>
  <c r="H57" i="25"/>
  <c r="G40" i="27" l="1"/>
  <c r="G104" i="27" s="1"/>
  <c r="H53" i="25"/>
  <c r="H62" i="25"/>
  <c r="H61" i="25" s="1"/>
  <c r="G37" i="27"/>
  <c r="G99" i="27" s="1"/>
  <c r="G38" i="27"/>
  <c r="G101" i="27" s="1"/>
  <c r="G39" i="27"/>
  <c r="H78" i="25" l="1"/>
  <c r="G42" i="27"/>
  <c r="G28" i="27" l="1"/>
  <c r="G9" i="24"/>
  <c r="F9" i="24"/>
  <c r="E9" i="24"/>
  <c r="D34" i="23"/>
  <c r="D33" i="23" s="1"/>
  <c r="D32" i="23" s="1"/>
  <c r="M59" i="27"/>
  <c r="L59" i="27"/>
  <c r="K59" i="27"/>
  <c r="G33" i="23"/>
  <c r="G32" i="23" s="1"/>
  <c r="F33" i="23"/>
  <c r="F59" i="27" s="1"/>
  <c r="E33" i="23"/>
  <c r="E59" i="27" s="1"/>
  <c r="G59" i="27" l="1"/>
  <c r="I59" i="27" s="1"/>
  <c r="F32" i="23"/>
  <c r="E32" i="23"/>
  <c r="D14" i="20" l="1"/>
  <c r="D13" i="20"/>
  <c r="D12" i="20"/>
  <c r="D11" i="20"/>
  <c r="D10" i="20"/>
  <c r="D16" i="20"/>
  <c r="D15" i="20" s="1"/>
  <c r="D27" i="20"/>
  <c r="D25" i="20"/>
  <c r="D24" i="20"/>
  <c r="I23" i="20"/>
  <c r="H52" i="27" s="1"/>
  <c r="H105" i="27" s="1"/>
  <c r="I9" i="20"/>
  <c r="I8" i="20" l="1"/>
  <c r="I28" i="20" s="1"/>
  <c r="L22" i="32" l="1"/>
  <c r="L21" i="32"/>
  <c r="I93" i="27" l="1"/>
  <c r="I111" i="27"/>
  <c r="I112" i="27"/>
  <c r="I113" i="27"/>
  <c r="I114" i="27"/>
  <c r="H12" i="27" l="1"/>
  <c r="H20" i="27"/>
  <c r="H45" i="27"/>
  <c r="H49" i="27"/>
  <c r="H65" i="27"/>
  <c r="H70" i="27"/>
  <c r="D16" i="17"/>
  <c r="D13" i="17"/>
  <c r="D12" i="17"/>
  <c r="D11" i="17"/>
  <c r="D10" i="17"/>
  <c r="I9" i="17"/>
  <c r="H25" i="27" s="1"/>
  <c r="H87" i="27" s="1"/>
  <c r="I14" i="17"/>
  <c r="H24" i="27" l="1"/>
  <c r="I8" i="17"/>
  <c r="I17" i="17" s="1"/>
  <c r="D23" i="32" l="1"/>
  <c r="D21" i="32" l="1"/>
  <c r="H12" i="22" l="1"/>
  <c r="G12" i="22"/>
  <c r="F12" i="22"/>
  <c r="E12" i="22"/>
  <c r="D19" i="22"/>
  <c r="D24" i="32" l="1"/>
  <c r="D25" i="32" l="1"/>
  <c r="D22" i="32"/>
  <c r="D20" i="32"/>
  <c r="M73" i="27"/>
  <c r="M110" i="27" s="1"/>
  <c r="L73" i="27"/>
  <c r="L110" i="27" s="1"/>
  <c r="K73" i="27"/>
  <c r="K110" i="27" s="1"/>
  <c r="G19" i="32"/>
  <c r="G73" i="27" s="1"/>
  <c r="G110" i="27" s="1"/>
  <c r="F19" i="32"/>
  <c r="F73" i="27" s="1"/>
  <c r="F110" i="27" s="1"/>
  <c r="E19" i="32"/>
  <c r="E73" i="27" s="1"/>
  <c r="E110" i="27" s="1"/>
  <c r="D18" i="32"/>
  <c r="D17" i="32" s="1"/>
  <c r="M72" i="27"/>
  <c r="M109" i="27" s="1"/>
  <c r="G17" i="32"/>
  <c r="G72" i="27" s="1"/>
  <c r="G109" i="27" s="1"/>
  <c r="F17" i="32"/>
  <c r="F72" i="27" s="1"/>
  <c r="F109" i="27" s="1"/>
  <c r="E17" i="32"/>
  <c r="E72" i="27" s="1"/>
  <c r="E109" i="27" s="1"/>
  <c r="D16" i="32"/>
  <c r="D15" i="32"/>
  <c r="D14" i="32"/>
  <c r="D13" i="32"/>
  <c r="D12" i="32"/>
  <c r="D11" i="32"/>
  <c r="D10" i="32"/>
  <c r="M71" i="27"/>
  <c r="M108" i="27" s="1"/>
  <c r="L71" i="27"/>
  <c r="K71" i="27"/>
  <c r="G9" i="32"/>
  <c r="G71" i="27" s="1"/>
  <c r="G108" i="27" s="1"/>
  <c r="F9" i="32"/>
  <c r="F71" i="27" s="1"/>
  <c r="F108" i="27" s="1"/>
  <c r="E9" i="32"/>
  <c r="D70" i="27"/>
  <c r="L72" i="27" l="1"/>
  <c r="L109" i="27" s="1"/>
  <c r="K72" i="27"/>
  <c r="K109" i="27" s="1"/>
  <c r="K108" i="27"/>
  <c r="L108" i="27"/>
  <c r="E8" i="32"/>
  <c r="E26" i="32" s="1"/>
  <c r="I109" i="27"/>
  <c r="I72" i="27"/>
  <c r="I110" i="27"/>
  <c r="I73" i="27"/>
  <c r="D9" i="32"/>
  <c r="E71" i="27"/>
  <c r="E108" i="27" s="1"/>
  <c r="D19" i="32"/>
  <c r="G8" i="32"/>
  <c r="G26" i="32" s="1"/>
  <c r="G70" i="27"/>
  <c r="M70" i="27"/>
  <c r="F8" i="32"/>
  <c r="F26" i="32" s="1"/>
  <c r="F70" i="27"/>
  <c r="L70" i="27" l="1"/>
  <c r="K70" i="27"/>
  <c r="I108" i="27"/>
  <c r="I71" i="27"/>
  <c r="I70" i="27" s="1"/>
  <c r="D8" i="32"/>
  <c r="D26" i="32" s="1"/>
  <c r="E70" i="27"/>
  <c r="D20" i="21" l="1"/>
  <c r="M46" i="27"/>
  <c r="L46" i="27"/>
  <c r="K46" i="27"/>
  <c r="G9" i="21"/>
  <c r="G46" i="27" s="1"/>
  <c r="F9" i="21"/>
  <c r="F46" i="27" s="1"/>
  <c r="E9" i="21"/>
  <c r="E46" i="27" s="1"/>
  <c r="D11" i="21"/>
  <c r="D19" i="21"/>
  <c r="I46" i="27" l="1"/>
  <c r="D20" i="24"/>
  <c r="M17" i="27" l="1"/>
  <c r="L17" i="27"/>
  <c r="K17" i="27"/>
  <c r="G30" i="24"/>
  <c r="F30" i="24"/>
  <c r="E30" i="24"/>
  <c r="D32" i="24"/>
  <c r="M41" i="27"/>
  <c r="L41" i="27"/>
  <c r="K41" i="27"/>
  <c r="I41" i="27"/>
  <c r="I59" i="25"/>
  <c r="G59" i="25"/>
  <c r="F59" i="25"/>
  <c r="E59" i="25"/>
  <c r="D60" i="25"/>
  <c r="D59" i="25" s="1"/>
  <c r="M14" i="27" l="1"/>
  <c r="M97" i="27" s="1"/>
  <c r="L14" i="27"/>
  <c r="L97" i="27" s="1"/>
  <c r="K14" i="27"/>
  <c r="K97" i="27" s="1"/>
  <c r="G13" i="24"/>
  <c r="G14" i="27" s="1"/>
  <c r="F13" i="24"/>
  <c r="E13" i="24"/>
  <c r="D15" i="24"/>
  <c r="D14" i="24"/>
  <c r="I14" i="27" l="1"/>
  <c r="G97" i="27"/>
  <c r="I115" i="27"/>
  <c r="D13" i="24"/>
  <c r="M13" i="27" l="1"/>
  <c r="L13" i="27"/>
  <c r="K13" i="27"/>
  <c r="G13" i="27"/>
  <c r="F13" i="27"/>
  <c r="E13" i="27"/>
  <c r="D11" i="24"/>
  <c r="I13" i="27" l="1"/>
  <c r="H9" i="20"/>
  <c r="G9" i="20"/>
  <c r="F9" i="20"/>
  <c r="E9" i="20"/>
  <c r="H15" i="17" l="1"/>
  <c r="H14" i="17" s="1"/>
  <c r="G15" i="17"/>
  <c r="F26" i="27" s="1"/>
  <c r="F15" i="17"/>
  <c r="F14" i="17" s="1"/>
  <c r="E15" i="17"/>
  <c r="E14" i="17" s="1"/>
  <c r="D15" i="17"/>
  <c r="G14" i="17" l="1"/>
  <c r="G26" i="27"/>
  <c r="E26" i="27"/>
  <c r="D26" i="27"/>
  <c r="I26" i="27" s="1"/>
  <c r="D14" i="17"/>
  <c r="M26" i="27"/>
  <c r="K26" i="27"/>
  <c r="L26" i="27"/>
  <c r="M51" i="27" l="1"/>
  <c r="L51" i="27"/>
  <c r="K51" i="27"/>
  <c r="I51" i="27" l="1"/>
  <c r="D63" i="27"/>
  <c r="D62" i="27" s="1"/>
  <c r="D11" i="31"/>
  <c r="E10" i="31"/>
  <c r="D10" i="31" s="1"/>
  <c r="J9" i="31"/>
  <c r="M63" i="27" s="1"/>
  <c r="M62" i="27" s="1"/>
  <c r="I9" i="31"/>
  <c r="L63" i="27" s="1"/>
  <c r="L62" i="27" s="1"/>
  <c r="H9" i="31"/>
  <c r="H8" i="31" s="1"/>
  <c r="H12" i="31" s="1"/>
  <c r="G9" i="31"/>
  <c r="G63" i="27" s="1"/>
  <c r="G62" i="27" s="1"/>
  <c r="F9" i="31"/>
  <c r="F63" i="27" s="1"/>
  <c r="F62" i="27" s="1"/>
  <c r="D88" i="27" l="1"/>
  <c r="F8" i="31"/>
  <c r="E9" i="31"/>
  <c r="G8" i="31"/>
  <c r="J8" i="31"/>
  <c r="J12" i="31" s="1"/>
  <c r="K63" i="27"/>
  <c r="K62" i="27" s="1"/>
  <c r="I8" i="31"/>
  <c r="I12" i="31" s="1"/>
  <c r="D9" i="31"/>
  <c r="D8" i="31" s="1"/>
  <c r="I57" i="25"/>
  <c r="I53" i="25" s="1"/>
  <c r="G57" i="25"/>
  <c r="G53" i="25" s="1"/>
  <c r="F57" i="25"/>
  <c r="F53" i="25" s="1"/>
  <c r="E57" i="25"/>
  <c r="E53" i="25" s="1"/>
  <c r="E62" i="25"/>
  <c r="E61" i="25" s="1"/>
  <c r="E78" i="25" l="1"/>
  <c r="H40" i="27"/>
  <c r="E8" i="31"/>
  <c r="E63" i="27"/>
  <c r="E62" i="27" s="1"/>
  <c r="D40" i="27"/>
  <c r="I63" i="27" l="1"/>
  <c r="I62" i="27" s="1"/>
  <c r="D28" i="27"/>
  <c r="D104" i="27"/>
  <c r="H28" i="27"/>
  <c r="H75" i="27" s="1"/>
  <c r="H104" i="27"/>
  <c r="H117" i="27"/>
  <c r="F17" i="27" l="1"/>
  <c r="E17" i="27"/>
  <c r="D31" i="24"/>
  <c r="G29" i="24"/>
  <c r="G17" i="27" s="1"/>
  <c r="E29" i="24"/>
  <c r="F29" i="24"/>
  <c r="I17" i="27" l="1"/>
  <c r="D30" i="24"/>
  <c r="D29" i="24" s="1"/>
  <c r="I97" i="27" l="1"/>
  <c r="D102" i="27"/>
  <c r="D101" i="27"/>
  <c r="D98" i="27"/>
  <c r="D90" i="27"/>
  <c r="D58" i="25" l="1"/>
  <c r="D57" i="25" s="1"/>
  <c r="D53" i="25" s="1"/>
  <c r="F39" i="27"/>
  <c r="E40" i="27"/>
  <c r="E104" i="27" s="1"/>
  <c r="E39" i="27"/>
  <c r="D35" i="24"/>
  <c r="D34" i="24" s="1"/>
  <c r="D33" i="24" s="1"/>
  <c r="M18" i="27"/>
  <c r="L18" i="27"/>
  <c r="G34" i="24"/>
  <c r="G33" i="24" s="1"/>
  <c r="F34" i="24"/>
  <c r="F18" i="27" s="1"/>
  <c r="E34" i="24"/>
  <c r="E18" i="27" s="1"/>
  <c r="M39" i="27"/>
  <c r="L39" i="27"/>
  <c r="K39" i="27"/>
  <c r="D77" i="25"/>
  <c r="D76" i="25"/>
  <c r="D75" i="25"/>
  <c r="D73" i="25"/>
  <c r="D72" i="25"/>
  <c r="D70" i="25"/>
  <c r="D69" i="25"/>
  <c r="D68" i="25"/>
  <c r="D67" i="25"/>
  <c r="D65" i="25"/>
  <c r="D64" i="25"/>
  <c r="I74" i="25"/>
  <c r="G74" i="25"/>
  <c r="F74" i="25"/>
  <c r="I71" i="25"/>
  <c r="G71" i="25"/>
  <c r="F71" i="25"/>
  <c r="I66" i="25"/>
  <c r="G66" i="25"/>
  <c r="F66" i="25"/>
  <c r="I63" i="25"/>
  <c r="G63" i="25"/>
  <c r="F63" i="25"/>
  <c r="M40" i="27"/>
  <c r="M104" i="27" s="1"/>
  <c r="L40" i="27"/>
  <c r="L104" i="27" s="1"/>
  <c r="F40" i="27"/>
  <c r="F104" i="27" s="1"/>
  <c r="H9" i="17"/>
  <c r="H8" i="17" s="1"/>
  <c r="H17" i="17" s="1"/>
  <c r="G9" i="17"/>
  <c r="G8" i="17" s="1"/>
  <c r="G17" i="17" s="1"/>
  <c r="F9" i="17"/>
  <c r="F8" i="17" s="1"/>
  <c r="F17" i="17" s="1"/>
  <c r="E9" i="17"/>
  <c r="E8" i="17" s="1"/>
  <c r="E17" i="17" s="1"/>
  <c r="L22" i="27"/>
  <c r="L95" i="27" s="1"/>
  <c r="K22" i="27"/>
  <c r="K95" i="27" s="1"/>
  <c r="G12" i="18"/>
  <c r="G11" i="18" s="1"/>
  <c r="F12" i="18"/>
  <c r="F22" i="27" s="1"/>
  <c r="F95" i="27" s="1"/>
  <c r="E12" i="18"/>
  <c r="E22" i="27" s="1"/>
  <c r="E95" i="27" s="1"/>
  <c r="D13" i="18"/>
  <c r="D12" i="18" s="1"/>
  <c r="D11" i="18" s="1"/>
  <c r="D28" i="24"/>
  <c r="D27" i="24" s="1"/>
  <c r="D26" i="24" s="1"/>
  <c r="M16" i="27"/>
  <c r="M100" i="27" s="1"/>
  <c r="L16" i="27"/>
  <c r="L100" i="27" s="1"/>
  <c r="K16" i="27"/>
  <c r="K100" i="27" s="1"/>
  <c r="G27" i="24"/>
  <c r="G26" i="24" s="1"/>
  <c r="F27" i="24"/>
  <c r="F26" i="24" s="1"/>
  <c r="E27" i="24"/>
  <c r="E26" i="24" s="1"/>
  <c r="G16" i="24"/>
  <c r="F16" i="24"/>
  <c r="F12" i="24" s="1"/>
  <c r="E16" i="24"/>
  <c r="E12" i="24" s="1"/>
  <c r="D25" i="24"/>
  <c r="G8" i="24"/>
  <c r="D10" i="24"/>
  <c r="D9" i="24" s="1"/>
  <c r="F8" i="24"/>
  <c r="E8" i="24"/>
  <c r="D44" i="24" l="1"/>
  <c r="G12" i="24"/>
  <c r="G36" i="24" s="1"/>
  <c r="G15" i="27"/>
  <c r="G98" i="27" s="1"/>
  <c r="F33" i="24"/>
  <c r="I39" i="27"/>
  <c r="D8" i="24"/>
  <c r="E33" i="24"/>
  <c r="E36" i="24" s="1"/>
  <c r="I104" i="27"/>
  <c r="I40" i="27"/>
  <c r="G22" i="27"/>
  <c r="G95" i="27" s="1"/>
  <c r="E11" i="18"/>
  <c r="F25" i="27"/>
  <c r="F11" i="18"/>
  <c r="D9" i="17"/>
  <c r="D8" i="17" s="1"/>
  <c r="D17" i="17" s="1"/>
  <c r="D63" i="25"/>
  <c r="G25" i="27"/>
  <c r="E25" i="27"/>
  <c r="F36" i="24"/>
  <c r="D25" i="27"/>
  <c r="D87" i="27" s="1"/>
  <c r="K18" i="27"/>
  <c r="E16" i="27"/>
  <c r="E100" i="27" s="1"/>
  <c r="F16" i="27"/>
  <c r="F100" i="27" s="1"/>
  <c r="G16" i="27"/>
  <c r="G100" i="27" s="1"/>
  <c r="G18" i="27"/>
  <c r="F15" i="27"/>
  <c r="F98" i="27" s="1"/>
  <c r="E15" i="27"/>
  <c r="E98" i="27" s="1"/>
  <c r="K25" i="27"/>
  <c r="M25" i="27"/>
  <c r="L25" i="27"/>
  <c r="M22" i="27"/>
  <c r="M95" i="27" s="1"/>
  <c r="D71" i="25"/>
  <c r="D66" i="25"/>
  <c r="G62" i="25"/>
  <c r="G61" i="25" s="1"/>
  <c r="G78" i="25" s="1"/>
  <c r="D74" i="25"/>
  <c r="M15" i="27"/>
  <c r="M98" i="27" s="1"/>
  <c r="L15" i="27"/>
  <c r="L98" i="27" s="1"/>
  <c r="K15" i="27"/>
  <c r="K98" i="27" s="1"/>
  <c r="I62" i="25"/>
  <c r="K40" i="27"/>
  <c r="K104" i="27" s="1"/>
  <c r="F62" i="25"/>
  <c r="I18" i="27" l="1"/>
  <c r="O62" i="25"/>
  <c r="D62" i="25"/>
  <c r="D61" i="25" s="1"/>
  <c r="D78" i="25" s="1"/>
  <c r="I22" i="27"/>
  <c r="I95" i="27" s="1"/>
  <c r="I100" i="27"/>
  <c r="I16" i="27"/>
  <c r="I98" i="27"/>
  <c r="I15" i="27"/>
  <c r="I25" i="27"/>
  <c r="I89" i="27"/>
  <c r="K42" i="27"/>
  <c r="F42" i="27"/>
  <c r="F61" i="25"/>
  <c r="F78" i="25" s="1"/>
  <c r="E42" i="27"/>
  <c r="I61" i="25"/>
  <c r="I78" i="25" s="1"/>
  <c r="M42" i="27"/>
  <c r="L42" i="27"/>
  <c r="D20" i="27"/>
  <c r="M33" i="27" l="1"/>
  <c r="M91" i="27" s="1"/>
  <c r="L34" i="27"/>
  <c r="L92" i="27" s="1"/>
  <c r="M34" i="27"/>
  <c r="M92" i="27" s="1"/>
  <c r="I42" i="27"/>
  <c r="I96" i="27"/>
  <c r="L33" i="27" l="1"/>
  <c r="L91" i="27" s="1"/>
  <c r="M31" i="27"/>
  <c r="K31" i="27"/>
  <c r="L31" i="27"/>
  <c r="D17" i="23"/>
  <c r="D19" i="24" l="1"/>
  <c r="D18" i="24" l="1"/>
  <c r="G10" i="22" l="1"/>
  <c r="D22" i="21" l="1"/>
  <c r="D17" i="21" l="1"/>
  <c r="H9" i="22" l="1"/>
  <c r="G9" i="22"/>
  <c r="F66" i="27" s="1"/>
  <c r="F9" i="22"/>
  <c r="E66" i="27" s="1"/>
  <c r="E9" i="22"/>
  <c r="D66" i="27" s="1"/>
  <c r="D10" i="22"/>
  <c r="D9" i="22" s="1"/>
  <c r="D8" i="22" s="1"/>
  <c r="H8" i="22" l="1"/>
  <c r="G66" i="27"/>
  <c r="I66" i="27" s="1"/>
  <c r="K66" i="27"/>
  <c r="L66" i="27"/>
  <c r="M66" i="27"/>
  <c r="E8" i="22"/>
  <c r="F8" i="22"/>
  <c r="G8" i="22"/>
  <c r="G16" i="23" l="1"/>
  <c r="F16" i="23"/>
  <c r="E16" i="23"/>
  <c r="D21" i="23"/>
  <c r="G29" i="23" l="1"/>
  <c r="G15" i="23" s="1"/>
  <c r="F29" i="23"/>
  <c r="F15" i="23" s="1"/>
  <c r="E29" i="23"/>
  <c r="E15" i="23" s="1"/>
  <c r="D31" i="23"/>
  <c r="D45" i="27" l="1"/>
  <c r="E8" i="21"/>
  <c r="G15" i="21"/>
  <c r="F15" i="21"/>
  <c r="I30" i="27" l="1"/>
  <c r="M38" i="27" l="1"/>
  <c r="M101" i="27" s="1"/>
  <c r="L38" i="27"/>
  <c r="L101" i="27" s="1"/>
  <c r="K38" i="27"/>
  <c r="K101" i="27" s="1"/>
  <c r="F38" i="27"/>
  <c r="F101" i="27" s="1"/>
  <c r="E38" i="27"/>
  <c r="E101" i="27" s="1"/>
  <c r="I101" i="27" l="1"/>
  <c r="I38" i="27"/>
  <c r="D21" i="24" l="1"/>
  <c r="M56" i="27" l="1"/>
  <c r="M88" i="27" s="1"/>
  <c r="L56" i="27"/>
  <c r="L88" i="27" s="1"/>
  <c r="K58" i="27"/>
  <c r="K90" i="27" s="1"/>
  <c r="K56" i="27"/>
  <c r="K88" i="27" s="1"/>
  <c r="D50" i="27"/>
  <c r="D103" i="27" s="1"/>
  <c r="D24" i="27"/>
  <c r="D26" i="20"/>
  <c r="E23" i="20"/>
  <c r="D19" i="23"/>
  <c r="M58" i="27"/>
  <c r="M90" i="27" s="1"/>
  <c r="L58" i="27"/>
  <c r="L90" i="27" s="1"/>
  <c r="M55" i="27"/>
  <c r="L55" i="27"/>
  <c r="K55" i="27"/>
  <c r="K54" i="27" l="1"/>
  <c r="K86" i="27"/>
  <c r="L54" i="27"/>
  <c r="L86" i="27"/>
  <c r="M54" i="27"/>
  <c r="M86" i="27"/>
  <c r="D52" i="27"/>
  <c r="E8" i="20"/>
  <c r="E28" i="20" s="1"/>
  <c r="D9" i="20"/>
  <c r="K37" i="27"/>
  <c r="K99" i="27" s="1"/>
  <c r="M37" i="27"/>
  <c r="M99" i="27" s="1"/>
  <c r="L37" i="27"/>
  <c r="L99" i="27" s="1"/>
  <c r="D12" i="27"/>
  <c r="D49" i="27" l="1"/>
  <c r="D105" i="27"/>
  <c r="M28" i="27"/>
  <c r="L28" i="27"/>
  <c r="K28" i="27"/>
  <c r="M68" i="27" l="1"/>
  <c r="M107" i="27" s="1"/>
  <c r="L68" i="27"/>
  <c r="L107" i="27" s="1"/>
  <c r="K68" i="27"/>
  <c r="K107" i="27" s="1"/>
  <c r="D17" i="22"/>
  <c r="D16" i="22"/>
  <c r="D14" i="22"/>
  <c r="M67" i="27"/>
  <c r="M106" i="27" s="1"/>
  <c r="L67" i="27"/>
  <c r="L106" i="27" s="1"/>
  <c r="K67" i="27"/>
  <c r="K106" i="27" s="1"/>
  <c r="L65" i="27" l="1"/>
  <c r="K65" i="27"/>
  <c r="M65" i="27"/>
  <c r="E20" i="22"/>
  <c r="D68" i="27" s="1"/>
  <c r="D107" i="27" s="1"/>
  <c r="D67" i="27"/>
  <c r="D106" i="27" s="1"/>
  <c r="M52" i="27" l="1"/>
  <c r="M105" i="27" s="1"/>
  <c r="D65" i="27"/>
  <c r="D75" i="27" s="1"/>
  <c r="M47" i="27"/>
  <c r="M102" i="27" s="1"/>
  <c r="L47" i="27"/>
  <c r="L102" i="27" s="1"/>
  <c r="K47" i="27"/>
  <c r="K102" i="27" s="1"/>
  <c r="E11" i="22"/>
  <c r="E22" i="22" s="1"/>
  <c r="L50" i="27"/>
  <c r="L103" i="27" s="1"/>
  <c r="M50" i="27"/>
  <c r="M103" i="27" s="1"/>
  <c r="K45" i="27" l="1"/>
  <c r="L45" i="27"/>
  <c r="M45" i="27"/>
  <c r="K50" i="27"/>
  <c r="K103" i="27" s="1"/>
  <c r="M49" i="27"/>
  <c r="L52" i="27" l="1"/>
  <c r="L105" i="27" s="1"/>
  <c r="K52" i="27"/>
  <c r="K105" i="27" s="1"/>
  <c r="K49" i="27" l="1"/>
  <c r="L49" i="27"/>
  <c r="D117" i="27" l="1"/>
  <c r="M21" i="27" l="1"/>
  <c r="M87" i="27" s="1"/>
  <c r="L21" i="27"/>
  <c r="L87" i="27" s="1"/>
  <c r="K21" i="27"/>
  <c r="K87" i="27" s="1"/>
  <c r="K24" i="27" l="1"/>
  <c r="M24" i="27" l="1"/>
  <c r="L20" i="27"/>
  <c r="K20" i="27"/>
  <c r="M20" i="27"/>
  <c r="L24" i="27"/>
  <c r="K12" i="27" l="1"/>
  <c r="K75" i="27" s="1"/>
  <c r="M12" i="27"/>
  <c r="M75" i="27" s="1"/>
  <c r="L12" i="27" l="1"/>
  <c r="L75" i="27" s="1"/>
  <c r="D17" i="24" l="1"/>
  <c r="G9" i="23" l="1"/>
  <c r="F9" i="23"/>
  <c r="D11" i="23"/>
  <c r="G13" i="21" l="1"/>
  <c r="F13" i="21"/>
  <c r="D15" i="21" l="1"/>
  <c r="D16" i="21" l="1"/>
  <c r="F67" i="27" l="1"/>
  <c r="F106" i="27" s="1"/>
  <c r="G67" i="27"/>
  <c r="G106" i="27" s="1"/>
  <c r="I94" i="27" l="1"/>
  <c r="D24" i="24"/>
  <c r="D22" i="24" l="1"/>
  <c r="D16" i="24" l="1"/>
  <c r="D12" i="24" s="1"/>
  <c r="D36" i="24" s="1"/>
  <c r="E37" i="27" l="1"/>
  <c r="F37" i="27"/>
  <c r="F99" i="27" s="1"/>
  <c r="E28" i="27" l="1"/>
  <c r="E99" i="27"/>
  <c r="F28" i="27"/>
  <c r="I37" i="27"/>
  <c r="I99" i="27" l="1"/>
  <c r="G58" i="27"/>
  <c r="G90" i="27" s="1"/>
  <c r="E9" i="23"/>
  <c r="E55" i="27" s="1"/>
  <c r="G55" i="27"/>
  <c r="F55" i="27"/>
  <c r="G86" i="27" l="1"/>
  <c r="F86" i="27"/>
  <c r="E86" i="27"/>
  <c r="I55" i="27"/>
  <c r="F58" i="27"/>
  <c r="F90" i="27" s="1"/>
  <c r="E58" i="27"/>
  <c r="E90" i="27" s="1"/>
  <c r="D30" i="23"/>
  <c r="D29" i="23" s="1"/>
  <c r="D10" i="23"/>
  <c r="D9" i="23" s="1"/>
  <c r="I86" i="27" l="1"/>
  <c r="I90" i="27"/>
  <c r="I58" i="27"/>
  <c r="E9" i="18"/>
  <c r="G9" i="18"/>
  <c r="F9" i="18"/>
  <c r="F8" i="18" l="1"/>
  <c r="F14" i="18" s="1"/>
  <c r="F21" i="27"/>
  <c r="F87" i="27" s="1"/>
  <c r="I24" i="27"/>
  <c r="E21" i="27"/>
  <c r="E87" i="27" s="1"/>
  <c r="G8" i="18"/>
  <c r="G14" i="18" s="1"/>
  <c r="G21" i="27"/>
  <c r="G87" i="27" s="1"/>
  <c r="E8" i="18"/>
  <c r="E14" i="18" s="1"/>
  <c r="D10" i="18"/>
  <c r="D9" i="18" s="1"/>
  <c r="D8" i="18" s="1"/>
  <c r="D14" i="18" s="1"/>
  <c r="G24" i="27"/>
  <c r="F24" i="27"/>
  <c r="E24" i="27"/>
  <c r="I87" i="27" l="1"/>
  <c r="I21" i="27"/>
  <c r="I29" i="27"/>
  <c r="I28" i="27" s="1"/>
  <c r="F20" i="22" l="1"/>
  <c r="E68" i="27" s="1"/>
  <c r="E107" i="27" s="1"/>
  <c r="H20" i="22"/>
  <c r="G68" i="27" s="1"/>
  <c r="G107" i="27" s="1"/>
  <c r="G20" i="22"/>
  <c r="F68" i="27" s="1"/>
  <c r="F107" i="27" s="1"/>
  <c r="I68" i="27" l="1"/>
  <c r="I107" i="27"/>
  <c r="D21" i="22"/>
  <c r="D20" i="22" s="1"/>
  <c r="D14" i="23" l="1"/>
  <c r="D13" i="23"/>
  <c r="G12" i="23"/>
  <c r="G8" i="23" s="1"/>
  <c r="G45" i="23" s="1"/>
  <c r="F12" i="23"/>
  <c r="F8" i="23" s="1"/>
  <c r="F45" i="23" s="1"/>
  <c r="D12" i="23" l="1"/>
  <c r="D8" i="23" s="1"/>
  <c r="E12" i="23"/>
  <c r="E8" i="23" s="1"/>
  <c r="E45" i="23" s="1"/>
  <c r="G47" i="27"/>
  <c r="G102" i="27" s="1"/>
  <c r="F47" i="27"/>
  <c r="F102" i="27" s="1"/>
  <c r="F45" i="27" l="1"/>
  <c r="G45" i="27"/>
  <c r="F65" i="27" l="1"/>
  <c r="G65" i="27"/>
  <c r="D20" i="23"/>
  <c r="D18" i="23"/>
  <c r="D18" i="22"/>
  <c r="D15" i="22"/>
  <c r="E67" i="27" l="1"/>
  <c r="E106" i="27" s="1"/>
  <c r="G56" i="27"/>
  <c r="F56" i="27"/>
  <c r="D13" i="22"/>
  <c r="D12" i="22" s="1"/>
  <c r="D16" i="23"/>
  <c r="D15" i="23" s="1"/>
  <c r="D45" i="23" s="1"/>
  <c r="E13" i="21"/>
  <c r="G12" i="21"/>
  <c r="F12" i="21"/>
  <c r="F50" i="27"/>
  <c r="F103" i="27" s="1"/>
  <c r="E50" i="27"/>
  <c r="E103" i="27" s="1"/>
  <c r="G50" i="27"/>
  <c r="G103" i="27" s="1"/>
  <c r="F88" i="27" l="1"/>
  <c r="F54" i="27"/>
  <c r="G88" i="27"/>
  <c r="G54" i="27"/>
  <c r="I103" i="27"/>
  <c r="I50" i="27"/>
  <c r="I106" i="27"/>
  <c r="I67" i="27"/>
  <c r="I65" i="27" s="1"/>
  <c r="I91" i="27"/>
  <c r="E65" i="27"/>
  <c r="G11" i="22"/>
  <c r="G22" i="22" s="1"/>
  <c r="F11" i="22"/>
  <c r="F22" i="22" s="1"/>
  <c r="H11" i="22"/>
  <c r="H22" i="22" s="1"/>
  <c r="E56" i="27"/>
  <c r="D14" i="21"/>
  <c r="D13" i="21" s="1"/>
  <c r="H23" i="20"/>
  <c r="H8" i="20" s="1"/>
  <c r="G23" i="20"/>
  <c r="G8" i="20" s="1"/>
  <c r="G28" i="20" s="1"/>
  <c r="F23" i="20"/>
  <c r="E88" i="27" l="1"/>
  <c r="I88" i="27" s="1"/>
  <c r="E54" i="27"/>
  <c r="I56" i="27"/>
  <c r="I54" i="27" s="1"/>
  <c r="E52" i="27"/>
  <c r="F8" i="20"/>
  <c r="F28" i="20" s="1"/>
  <c r="I20" i="27"/>
  <c r="E12" i="21"/>
  <c r="E23" i="21" s="1"/>
  <c r="E47" i="27"/>
  <c r="E102" i="27" s="1"/>
  <c r="F52" i="27"/>
  <c r="F105" i="27" s="1"/>
  <c r="H28" i="20"/>
  <c r="G52" i="27"/>
  <c r="G105" i="27" s="1"/>
  <c r="E20" i="27"/>
  <c r="F20" i="27"/>
  <c r="G20" i="27"/>
  <c r="E49" i="27" l="1"/>
  <c r="E105" i="27"/>
  <c r="I105" i="27" s="1"/>
  <c r="I52" i="27"/>
  <c r="I49" i="27" s="1"/>
  <c r="I102" i="27"/>
  <c r="I47" i="27"/>
  <c r="I45" i="27" s="1"/>
  <c r="I92" i="27"/>
  <c r="E45" i="27"/>
  <c r="G12" i="27"/>
  <c r="F49" i="27"/>
  <c r="F12" i="27"/>
  <c r="G49" i="27"/>
  <c r="E12" i="27"/>
  <c r="F75" i="27" l="1"/>
  <c r="E75" i="27"/>
  <c r="G75" i="27"/>
  <c r="I117" i="27"/>
  <c r="F117" i="27"/>
  <c r="G117" i="27"/>
  <c r="I12" i="27"/>
  <c r="I75" i="27" s="1"/>
  <c r="E117" i="27"/>
  <c r="L117" i="27" l="1"/>
  <c r="K117" i="27"/>
  <c r="M117" i="27"/>
  <c r="D11" i="22" l="1"/>
  <c r="D22" i="22" s="1"/>
  <c r="D23" i="20" l="1"/>
  <c r="D8" i="20" s="1"/>
  <c r="D28" i="20" l="1"/>
  <c r="D12" i="21"/>
  <c r="F8" i="21" l="1"/>
  <c r="F23" i="21" s="1"/>
  <c r="D10" i="21"/>
  <c r="G8" i="21"/>
  <c r="G23" i="21" s="1"/>
  <c r="D9" i="21" l="1"/>
  <c r="D8" i="21" s="1"/>
  <c r="D23" i="21" s="1"/>
</calcChain>
</file>

<file path=xl/sharedStrings.xml><?xml version="1.0" encoding="utf-8"?>
<sst xmlns="http://schemas.openxmlformats.org/spreadsheetml/2006/main" count="800" uniqueCount="532">
  <si>
    <t>PRINCIPADO DE ASTURIAS</t>
  </si>
  <si>
    <r>
      <t xml:space="preserve">ASIGNADOS </t>
    </r>
    <r>
      <rPr>
        <b/>
        <sz val="8"/>
        <color theme="1"/>
        <rFont val="Calibri"/>
        <family val="2"/>
        <scheme val="minor"/>
      </rPr>
      <t>(1)</t>
    </r>
  </si>
  <si>
    <t>Convocatorias / licitaciones</t>
  </si>
  <si>
    <t>Concesiones/ Adjudicaciones</t>
  </si>
  <si>
    <t>Compromisos de pago</t>
  </si>
  <si>
    <t>Componente 5 ………………………………………………………………..</t>
  </si>
  <si>
    <t>Componente 11 ………………………………………………………………..</t>
  </si>
  <si>
    <t>Componente 2 ………………………………………………………………..</t>
  </si>
  <si>
    <t>Componente 1 …………………………………………………………………</t>
  </si>
  <si>
    <t>Componente 7 ………………………………………………………………..</t>
  </si>
  <si>
    <t>Componente 8 ………………………………………………………………..</t>
  </si>
  <si>
    <t>Componente 10 ………………………………………………………………..</t>
  </si>
  <si>
    <t>Componente 19 ……………………………………………………………</t>
  </si>
  <si>
    <t>Componente 20 ……………………………………………………………..</t>
  </si>
  <si>
    <t>Componente 23 ……………………………………………………………..</t>
  </si>
  <si>
    <t>Cª Educación</t>
  </si>
  <si>
    <t>Componente 21 ……………………………………………………………..</t>
  </si>
  <si>
    <t>Cª Salud</t>
  </si>
  <si>
    <t>Componente 18 …………………………………………………………….</t>
  </si>
  <si>
    <t>Cª Derechos sociales y Bienestar</t>
  </si>
  <si>
    <t>Componente 4 …………………………………………………………………..</t>
  </si>
  <si>
    <t>Componente 6 …………………………………………………………………..</t>
  </si>
  <si>
    <t>TOTAL CONSEJERÍAS PRINCIPADO ASTURIAS</t>
  </si>
  <si>
    <t>(1) Fondos que corresponden al Principado de Asturias conforme a los acuerdos de distribución aprobados por la Conferencia Sectorial competente o por subvenciones directas ya concedidas por parte de la Administración del Estado.</t>
  </si>
  <si>
    <t xml:space="preserve"> -------------------------------------------------------------------------------------------- RESUMEN POR COMPONENTES -----------------------------------------------------------------------------------------------</t>
  </si>
  <si>
    <t>Componente 4 ………………………………………………………………..</t>
  </si>
  <si>
    <t>Componente 6 ………………………………………………………………..</t>
  </si>
  <si>
    <t>Componente 9 ………………………………………………………………..</t>
  </si>
  <si>
    <t>Componente 12 ………………………………………………………………..</t>
  </si>
  <si>
    <t>Componente 13 ………………………………………………………………..</t>
  </si>
  <si>
    <t>Componente 14 ………………………………………………………………..</t>
  </si>
  <si>
    <t>Componente 15 ………………………………………………………………..</t>
  </si>
  <si>
    <t>Componente 16 ………………………………………………………………..</t>
  </si>
  <si>
    <t>Componente 17 ………………………………………………………………..</t>
  </si>
  <si>
    <t>Componente 18 ………………………………………………………………..</t>
  </si>
  <si>
    <t>Componente 19 ………………………………………………………………..</t>
  </si>
  <si>
    <t>Componente 20 ………………………………………………………………..</t>
  </si>
  <si>
    <t>Componente 21 ………………………………………………………………..</t>
  </si>
  <si>
    <t>Componente 22 ………………………………………………………………..</t>
  </si>
  <si>
    <t>Componente 23 ………………………………………………………………..</t>
  </si>
  <si>
    <t>Componente 24 ………………………………………………………………..</t>
  </si>
  <si>
    <t>Componente 25 ………………………………………………………………..</t>
  </si>
  <si>
    <t>Componente 26 ………………………………………………………………..</t>
  </si>
  <si>
    <t>Componente 27 ………………………………………………………………..</t>
  </si>
  <si>
    <t>Componente 28 ………………………………………………………………..</t>
  </si>
  <si>
    <t>Componente 29 ………………………………………………………………..</t>
  </si>
  <si>
    <t>Componente 30 ………………………………………………………………..</t>
  </si>
  <si>
    <t>Política Palanca / Componente / Línea de inversión</t>
  </si>
  <si>
    <t>Total</t>
  </si>
  <si>
    <t>Palanca 2</t>
  </si>
  <si>
    <t>Infraestructuras y ecosistemas resilientes ……………………………………………………………………………………………………………………</t>
  </si>
  <si>
    <t>Componente 5</t>
  </si>
  <si>
    <t>Preservación del espacio litoral y los recursos hídricos</t>
  </si>
  <si>
    <t>* Actuaciones de depuración, saneamiento, eficiencia, ahorro, reutilización y seguidad de infraestructuras (DESEAR): Actuaciones para la mejora de la eficiencia y reducción de pérdidas en redes de pequeños y medianos municipios</t>
  </si>
  <si>
    <t xml:space="preserve"> Palanca 5</t>
  </si>
  <si>
    <t>Componente 12</t>
  </si>
  <si>
    <t>Política industrial España 2030 (digitalización, modernización, sostenibilidad, economía circular)</t>
  </si>
  <si>
    <t>* Plan de apoyo a la implementación de la normativa de residuos y al fomento de la economía circular</t>
  </si>
  <si>
    <t>TOTAL FONDOS ………………………………………………………………………………………………………………………………………………………………………………..</t>
  </si>
  <si>
    <t>Órgano competente
Tipo de gestión / Beneficiarios</t>
  </si>
  <si>
    <t>Palanca 4</t>
  </si>
  <si>
    <t>Una Administración para el siglo XXI ………………………………………………………………………………………………………………………………………</t>
  </si>
  <si>
    <t>Componente 11</t>
  </si>
  <si>
    <t>Modernización de las AAPP (digitalización, ciberseguridad, transición energética y modernización)</t>
  </si>
  <si>
    <t xml:space="preserve">Ejecución directa </t>
  </si>
  <si>
    <t>Palanca 1</t>
  </si>
  <si>
    <t>Agenda urbana y rural y lucha contra la despoblación ………………………………………………………………………………………………………..</t>
  </si>
  <si>
    <t>Componente 2</t>
  </si>
  <si>
    <t xml:space="preserve"> Plan rehabilitación de vivienda y regeneración urbana</t>
  </si>
  <si>
    <t xml:space="preserve">Dirección General de Asuntos Europeos (Oficina de proyectos europeos) </t>
  </si>
  <si>
    <t>* Programa de impulso a la rehabilitación de edificios públicos (PIREP)</t>
  </si>
  <si>
    <t>Ejecución directa</t>
  </si>
  <si>
    <t>Agenda urbana y rural y lucha contra la despoblación ………………………………………………………………………………………………………………………………………</t>
  </si>
  <si>
    <t>Componente 1</t>
  </si>
  <si>
    <t>Plan choque movilidad sostenible, segura y conectada en entornos urbanos y metropolitanos</t>
  </si>
  <si>
    <t>* Programa de incentivos a la movilidad eficiente y sostenible (Programa MOVES II)</t>
  </si>
  <si>
    <t>Convocatoria de subvenciones  / Particulares, empresas y AAPP (vehículos eléctricos)</t>
  </si>
  <si>
    <t>Reserva para gastos indirectos y ejecución propia</t>
  </si>
  <si>
    <t>* Programa de incentivos a la instalación de puntos de recarga, a la adquisición de  vehículos eléctricos y de pila de combustible y a la innovación en electromovilidad, recarga e hidrógeno verde (MOVES III)</t>
  </si>
  <si>
    <t>Palanca 3</t>
  </si>
  <si>
    <t>Transición energética justa e inclusiva ………………………………………………………………………………………………………………………………………</t>
  </si>
  <si>
    <t>Componente 7</t>
  </si>
  <si>
    <t>Despliegue e integración de energías renovables</t>
  </si>
  <si>
    <t>* Desarrollo de energías renovables innovadoras, integradas en la edificación y en los procesos productivos:</t>
  </si>
  <si>
    <t>* Desarrollo de instalaciones de energías renovables térmicas</t>
  </si>
  <si>
    <t>Convocatoria de subvenciones</t>
  </si>
  <si>
    <t>Componente 8</t>
  </si>
  <si>
    <t>Infraestructuras eléctricas, promoción de redes inteligentes y despliegue de la flexibilidad y el almacenamiento</t>
  </si>
  <si>
    <t>Componente 10</t>
  </si>
  <si>
    <t>Estrategia de transición justa</t>
  </si>
  <si>
    <t>* Plan de restauración ambiental de zonas afectadas por la transición energética</t>
  </si>
  <si>
    <t>Palanca 7</t>
  </si>
  <si>
    <t>Educación y conocimiento, formación continua y desarrollo de capacidades ……………………………………………………….</t>
  </si>
  <si>
    <t>Componente 19</t>
  </si>
  <si>
    <t>Plan nacional de capacidades digitales</t>
  </si>
  <si>
    <t xml:space="preserve">* Competencias digitales para el empleo: mejora de las capacidades digitales para desempleados, impulso del emprendimiento, del desarrollo rural y reducción de la brecha de género </t>
  </si>
  <si>
    <t>Convocatoria de subvenciones / mujeres desempleadas que reúnan los requisitos</t>
  </si>
  <si>
    <t>Componente 20</t>
  </si>
  <si>
    <t>Plan estratégico de impulso de la Formación Profesional</t>
  </si>
  <si>
    <t>Convocatoria de subvenciones y ejecución directa</t>
  </si>
  <si>
    <t xml:space="preserve"> Palanca 8</t>
  </si>
  <si>
    <t>Nueva economía de los cuidados y políticas de empleo…………………………………………………………………………………………………………………………………..……</t>
  </si>
  <si>
    <t>Componente 23</t>
  </si>
  <si>
    <t>Nuevas políticas públicas para un mercado de trabajo dinámico, resiliente e inclusivo</t>
  </si>
  <si>
    <t>* Empleo Joven:</t>
  </si>
  <si>
    <t>Convocatoria de subvenciones / desempleadas menores de 30 años que reúnan los requisitos</t>
  </si>
  <si>
    <t xml:space="preserve">           - Primera experiencia profesional en las AAPP</t>
  </si>
  <si>
    <t xml:space="preserve">     - Convocatoria de subvenciones</t>
  </si>
  <si>
    <t xml:space="preserve">           - Programa Investigo</t>
  </si>
  <si>
    <t>* Empleo mujer y transversalidad de género en las políticas públicas de apoyo a la activación para el empleo:</t>
  </si>
  <si>
    <t>Ejecución directa y Convocatoria de subvenciones / mujeres desempleadas que reúnan los requisitos</t>
  </si>
  <si>
    <t xml:space="preserve">         - Apoyo a mujeres en el ámbito rural y urbano</t>
  </si>
  <si>
    <t xml:space="preserve">        - Programas de formación e inserción para mujeres víctimas de violencia de género o de trata y explotación sexual con compromiso de contratación</t>
  </si>
  <si>
    <t xml:space="preserve">     - Ejecución directa</t>
  </si>
  <si>
    <t>Ejecución directa y Convocatoria de subvenciones / personas físicas que reúnan los requisitos</t>
  </si>
  <si>
    <t>* Proyectos territoriales para el reequlibrio y la equidad:</t>
  </si>
  <si>
    <t>Ejecución directa y Convocatoria de subvenciones / colectivos vulnerables, emprendedores y nuevas empresas</t>
  </si>
  <si>
    <t xml:space="preserve">           - Colectivos especialmente vulnerables</t>
  </si>
  <si>
    <t xml:space="preserve">           - Emprendimiento y nueva empresa</t>
  </si>
  <si>
    <t>* Gobernanza e impulso a las políticas de apoyo a la activación para el empleo</t>
  </si>
  <si>
    <t>CONSEJERÍA DE EDUCACIÓN</t>
  </si>
  <si>
    <t xml:space="preserve"> Plan nacional de capacidades digitales</t>
  </si>
  <si>
    <t>* Transformación digital de la educación - dispositivos móviles</t>
  </si>
  <si>
    <t>* Transformación digital de la educación - aulas digitales y sistemas digitales intercativos (SDI)</t>
  </si>
  <si>
    <t>* Transformación digital de la educación - capacitación técnica del profesorado para los dispositivos digitales</t>
  </si>
  <si>
    <t>* Transformación digital de la educación - formación en competencias digitales</t>
  </si>
  <si>
    <t>* Reskilling y upskilling de la población activa - cualificaciones profesionales (acreditación competencias)</t>
  </si>
  <si>
    <t>* Transformación Digital de la Formación Profesional - formación en digitalización aplicada</t>
  </si>
  <si>
    <t>* Transformación Digital de la Formación Profesional - aulas tecnológicas</t>
  </si>
  <si>
    <t>* Transformación Digital de la Formación Profesional -redimensionamiento de la oferta de FP</t>
  </si>
  <si>
    <t>* Innovación e internacionalización de la Formación Profesional - aulas de emprendimiento</t>
  </si>
  <si>
    <t>* Innovación e internacionalización de la Formación Profesional - cilcos formativos bilingües</t>
  </si>
  <si>
    <t>Componente 21</t>
  </si>
  <si>
    <t>Modernización y digitalización del stma educativo, incluida la educación temprana de 0-3 años</t>
  </si>
  <si>
    <t>* Plazas educación infantil</t>
  </si>
  <si>
    <t>Convenios y convocatorias de ayudas para entidades locales</t>
  </si>
  <si>
    <t>* PROA +</t>
  </si>
  <si>
    <t>Ejecución directa y convocatoria subvenciones/centros titularidad pública</t>
  </si>
  <si>
    <t>Convocatoria de subvenciones/centros concertados</t>
  </si>
  <si>
    <t>* Unidades de acompañamiento</t>
  </si>
  <si>
    <t>CONSEJERÍA DE SALUD</t>
  </si>
  <si>
    <t>Palanca 6</t>
  </si>
  <si>
    <t>Pacto por la ciencia y la innovación y refuerzo del Sistema Nacional de Salud ……………………………………………………………..</t>
  </si>
  <si>
    <t>Componente 18</t>
  </si>
  <si>
    <t>Renovación y ampliación de las capacidades del Sistema Nacional de Salud</t>
  </si>
  <si>
    <t>* Campaña de prevención del cáncer</t>
  </si>
  <si>
    <t>* Red de vigilancia en salud pública</t>
  </si>
  <si>
    <t>CONSEJERÍA DE DERECHOS SOCIALES Y BIENESTAR</t>
  </si>
  <si>
    <t xml:space="preserve">Dirección General de Vivienda </t>
  </si>
  <si>
    <t xml:space="preserve">* Programa de rehabilitación para la recuperación económica y social en entornos residenciales </t>
  </si>
  <si>
    <t>* Programa de construcción de viviendas en alquiler social en edificios energéticamente eficientes</t>
  </si>
  <si>
    <t>* Programa de rehabilitación energética de edificios (PREE)</t>
  </si>
  <si>
    <t>* Programa de regeneración y reto demográfico (PREE 5000)</t>
  </si>
  <si>
    <t>Convocatoria de subvenciones / Personas físicas, jurídicas, entidades locales y comunidades de propietarios</t>
  </si>
  <si>
    <t>Nueva economía de los cuidados y políticas de empleo …………………………………………………………………………………………………….</t>
  </si>
  <si>
    <t>Componente 22</t>
  </si>
  <si>
    <t>Plan de choque economía de cuidados y refuerzo políticas igualdad e inclusión</t>
  </si>
  <si>
    <t>* Plan de apoyos y cuidados de larga duración: proyecto DRIADE</t>
  </si>
  <si>
    <t>Ejecución directa, convenios con entidades locales y convocatorias de subvenciones / propietarios residencias privadas</t>
  </si>
  <si>
    <t>* Plan de apoyos y cuidados de larga duración: proyecto LLAR</t>
  </si>
  <si>
    <t>* Plan de Modernización de los Servicios Sociales: proyecto ARAMO</t>
  </si>
  <si>
    <t>Ejecución directa y convocatorias de subvenciones / personas usuarias de la red de centros residenciales y de día</t>
  </si>
  <si>
    <t>* Plan de Modernización de los Servicios Sociales: proyecto TEXU</t>
  </si>
  <si>
    <t>* Plan España País Accesible - Accesibilidad personas mayores, con discapacidad o dependencia</t>
  </si>
  <si>
    <t>Ejecución directa y convocatorias de subvenciones / personas mayores, con discapacidad o dependencia</t>
  </si>
  <si>
    <t xml:space="preserve"> Nuevas políticas públicas para un mercado de trabajo dinámico, resiliente e inclusivo</t>
  </si>
  <si>
    <t>Dirección General de Gestión de Derechos Sociales</t>
  </si>
  <si>
    <t>* Proyectos piloto innovadores para la inclusión social y su evaluación: proyecto CONECT-AS</t>
  </si>
  <si>
    <t>Ejecución directa (encargo medio propio) y convenios con entidades locales</t>
  </si>
  <si>
    <t>Viceconsejería de Infraestructuras, Movilidad y Territorio</t>
  </si>
  <si>
    <t>* Transformación de la movilidad en entornos metropolitanos en municipios de más de 50.000 habitantes</t>
  </si>
  <si>
    <t>Ejecución directa, convocatorias de subvenciones y convenios con entidades locales</t>
  </si>
  <si>
    <t>* Transformación de flotas privadas de transporte de viajeros y mercancías</t>
  </si>
  <si>
    <t>Componente 3</t>
  </si>
  <si>
    <t>Transformación y digitalización de la cadena logística del sistema agroalimentario y pesquero</t>
  </si>
  <si>
    <t>D.G. Ganadería y Sanidad animal / D.G. Desarrollo Rural y Agroalimentación</t>
  </si>
  <si>
    <t>* Inversiones de bioseguridad en sanidad animal y vegetal</t>
  </si>
  <si>
    <t>Convocatorias de subvenciones / viveros y centros de limpieza y desinfección</t>
  </si>
  <si>
    <t>* Inversiones en agricultura de precisión, eficiencia energética y economía circular</t>
  </si>
  <si>
    <t>Convocatoria de subvenciones / explotaciones agrícolas y ganaderas</t>
  </si>
  <si>
    <t>Infraestructuras y ecosistemas resilientes …………………………………………………………………………………………………………..</t>
  </si>
  <si>
    <t>Componente 4</t>
  </si>
  <si>
    <t xml:space="preserve"> Conservación y restauración de ecosistemas y su biodiversidad</t>
  </si>
  <si>
    <t>* Parques nacionales - ejecución directa</t>
  </si>
  <si>
    <t>* Parques nacionales- áreas de influencia</t>
  </si>
  <si>
    <t>Convocatorias de subvenciones / Personas físicas, empresas y  entidades locales</t>
  </si>
  <si>
    <t>* Reserva biosfera</t>
  </si>
  <si>
    <t>Componente 6</t>
  </si>
  <si>
    <t>Movilidad sostenible, segura y conectada</t>
  </si>
  <si>
    <t>*  Digitalización en ámbitos competenciales de las CCAA</t>
  </si>
  <si>
    <t>Palanca 5</t>
  </si>
  <si>
    <t>Modernización industria, recuperación turismo e impulso emprendedores</t>
  </si>
  <si>
    <t>Componente 14</t>
  </si>
  <si>
    <t>Plan de modernización y competitividad del sector turístico</t>
  </si>
  <si>
    <t xml:space="preserve">Convenios con ayuntamientos y ejecución directa </t>
  </si>
  <si>
    <t>* Proyectos de eficiencia energética y economía circular</t>
  </si>
  <si>
    <t>* Planes de sostenibilidad turística en destino - Destinos Xacobeo 2021</t>
  </si>
  <si>
    <t>Palanca 9</t>
  </si>
  <si>
    <t>Impulso de la industria de la cultura y el deporte ………………………………………………………………………………………………..</t>
  </si>
  <si>
    <t>Componente 24</t>
  </si>
  <si>
    <t xml:space="preserve"> Revalorización de la industria cultural</t>
  </si>
  <si>
    <t>* Ayudas para ampliar y diversificar la oferta cultural en áreas no urbanas</t>
  </si>
  <si>
    <t>* Medidas de conservación, restauración y puesta en valor del patrimonio cultural español</t>
  </si>
  <si>
    <t>* Dotación de bibliotecas</t>
  </si>
  <si>
    <t>* Digitalización del inventario del patrimonio de la iglesia católica</t>
  </si>
  <si>
    <t>* Digitalización de fondos documentales de titularidad estatal y gestión autonómica</t>
  </si>
  <si>
    <t>Componente 25</t>
  </si>
  <si>
    <t xml:space="preserve"> "Spain audiovisual Hub"</t>
  </si>
  <si>
    <t>* "Spain audiovisual Hub" - Ayudas a salas de cine</t>
  </si>
  <si>
    <t>Convocatoria de subvenciones / Salas de cine</t>
  </si>
  <si>
    <t>Componente 26</t>
  </si>
  <si>
    <t>Fomento del sector del deporte</t>
  </si>
  <si>
    <t>* Modernización de las instalaciones deportivas. Plan Energía Deporte 2.0</t>
  </si>
  <si>
    <t>Componente 15</t>
  </si>
  <si>
    <t>Conectividad digital, impulso  de la ciberseguridad y despliegue del 5G</t>
  </si>
  <si>
    <t>Dirección General de Innovación, Investigación y Transformación Digital</t>
  </si>
  <si>
    <t>* Acciones de refuerzo de conectividad en centros públicos de referencia</t>
  </si>
  <si>
    <t>* Acciones de refuerzo de la conectividad en polígonos industriales y centros logísticos</t>
  </si>
  <si>
    <t>Convocatorias de subvenciones a operadores</t>
  </si>
  <si>
    <t>* Programa de emisión de bonos digitales para colectivos vulnerables</t>
  </si>
  <si>
    <t>* Mejora de las infraestructuras de telecomunicaciones en edificios</t>
  </si>
  <si>
    <t>Pacto por la ciencia y la innovación y refuerzo del Sistema Nacional de Salud …………………………………………………….</t>
  </si>
  <si>
    <t>Componente 17</t>
  </si>
  <si>
    <t>Reforma institucional y fortalecimiento capacidades stma nacional de ciencia, tecnologia e innovación</t>
  </si>
  <si>
    <t>* Planes Complementarios de I+D+I (Energía e Hidrógeno renovable)</t>
  </si>
  <si>
    <t>Educación y conocimiento, formación continua y desarrollo de capacidades</t>
  </si>
  <si>
    <t>* Competencias digitales transversales</t>
  </si>
  <si>
    <t>Palanca 8</t>
  </si>
  <si>
    <t>Nueva economía de los cuidados y políticas de empleo ……………………………………………………………………………………………</t>
  </si>
  <si>
    <t>Dirección General de Igualdad</t>
  </si>
  <si>
    <t>* Plan "España te protege" contra la violencia machista</t>
  </si>
  <si>
    <t>* Planes Complementarios de I+D+I (Biodiversidad)</t>
  </si>
  <si>
    <t>* Apoyo a aceleradoras culturales</t>
  </si>
  <si>
    <t xml:space="preserve">            - Ayudas a entidades locales para la recogida de biorresiduos destinados a instalaciones de tratamiento biológico</t>
  </si>
  <si>
    <t>Componente 13</t>
  </si>
  <si>
    <t>Impulso a la pyme</t>
  </si>
  <si>
    <t>Convocatoria de subvenciones /pymes del sector del comercio</t>
  </si>
  <si>
    <t>* Plan de digitalización del sector del deporte</t>
  </si>
  <si>
    <t>* Planes Complementarios de I+D+I (Agroalimentación)</t>
  </si>
  <si>
    <t>* Transformación de la Administración de Justicia para la Ejecución del PRTR - "Justicia 2030"</t>
  </si>
  <si>
    <t>* Apoyo al Comercio - Programa de modernización del Comercio: Fondo tecnológico</t>
  </si>
  <si>
    <t xml:space="preserve">       - Acciones para favorecer la transversalidad de género en todas las políticas activas de empleo</t>
  </si>
  <si>
    <t xml:space="preserve">           - Orientación y Emprendimiento: actividades de la red de centros.</t>
  </si>
  <si>
    <t xml:space="preserve">           - Orientación y Emprendimiento: constitución de centros.</t>
  </si>
  <si>
    <t>* Formación continuada de profesionales</t>
  </si>
  <si>
    <t>* Plan de inversión en equipos de alta tecnología (INVEAT)</t>
  </si>
  <si>
    <t>* Restauración de ecosistemas e infraestr. verde (Recuperación suelos y zonas afectadas por la minería)</t>
  </si>
  <si>
    <t>Ejecución propia y convocatoria de subvenciones</t>
  </si>
  <si>
    <t>* Plan de actuaciones de protección y adaptación al riesgo de inundación e integración ambiental en núcleos urbanos</t>
  </si>
  <si>
    <t xml:space="preserve">           - Impulso al Plan Nacional PAES: formación personal Sistema Nacional de Empleo</t>
  </si>
  <si>
    <t xml:space="preserve"> ---------------------------------------------------------------------------------------------------- RESUMEN POR CONSEJERÍAS -----------------------------------------------------------------------------------------------</t>
  </si>
  <si>
    <t>Convocatoria de subvenciones  (Municipios de menos de 20.000 habitantes) / Ejecución propia</t>
  </si>
  <si>
    <t>* Promoción de la igualdad en el deporte</t>
  </si>
  <si>
    <t>Ejecución directa mediante encargos a medios propios</t>
  </si>
  <si>
    <t>Modernización y digitalización tejido industrial y pymes, recuperación turismo e impulso emprendedores …</t>
  </si>
  <si>
    <t xml:space="preserve">            - Apoyo técnico administrativo ayudas economía circular</t>
  </si>
  <si>
    <t xml:space="preserve">      - Ejecución a través de COGERSA</t>
  </si>
  <si>
    <t xml:space="preserve">      - Ejecución propia (personal)</t>
  </si>
  <si>
    <t>* Transformación digital y modernización de las AAPP-Línea 6 (Atención Primaria)</t>
  </si>
  <si>
    <t>Convocatoria subvenciones / empresas privadas transporte por carretera de viajeros y mercancías</t>
  </si>
  <si>
    <t>* Modernización empresas privadas de transporte por carretera de viajeros y mercancías</t>
  </si>
  <si>
    <t>Convocatoria de subvenciones / entidades locales, entidades privadas y particulares</t>
  </si>
  <si>
    <t>Ejecución directa y convocatoria de ayudas</t>
  </si>
  <si>
    <t xml:space="preserve"> Palanca 7</t>
  </si>
  <si>
    <t>* Programa de competencias digitales para la infancia</t>
  </si>
  <si>
    <t xml:space="preserve">Plan nacional de capacidades digitales </t>
  </si>
  <si>
    <t>* Mantenimiento y rehabilitación del patrimonio histórico con uso turístico</t>
  </si>
  <si>
    <t>* Data Lake sanitario</t>
  </si>
  <si>
    <t>* Creación red de centros de excelencia de Formación Profesional</t>
  </si>
  <si>
    <t>Convocatoria ayudas: almacenamiento en autoconsumo de energías renovable / todos los sectores</t>
  </si>
  <si>
    <t>* Competencias digitales transversales - Red de centros de capacitación digital (FP)</t>
  </si>
  <si>
    <t>Convocatoria de subvenciones y ejecución directa / Personas físicas, empresas y  entidades locales</t>
  </si>
  <si>
    <t>* Plan de sostenibilidad turística en destino 2021</t>
  </si>
  <si>
    <t>* Plan de sostenibilidad turística en destino 2022</t>
  </si>
  <si>
    <t>* Modernizac. y gestión sostenible de las infraestructuras de las artes escénicas y musicales</t>
  </si>
  <si>
    <t xml:space="preserve">     - Convocatoria de subvenciones / Empresas del sector de la cultura</t>
  </si>
  <si>
    <t xml:space="preserve">     - Convocatoria de subvenciones / Asociaciones, entidades sin ánimo de lucro, empresas privadas, entidades públicas y entidades locales</t>
  </si>
  <si>
    <t xml:space="preserve">     - Convocatoria de subvenciones / particulares, asociaciones, entidades sin ánimo de lucro, profesionales y empresas privadas, entidades locales, fundaciones y organismos públicos</t>
  </si>
  <si>
    <t xml:space="preserve">     - Ejecución directa y convocatoria de subvenciones / entidades locales</t>
  </si>
  <si>
    <t>* Plan de sostenibilidad turística en destino 2023</t>
  </si>
  <si>
    <t>C05.I01.P02.S02</t>
  </si>
  <si>
    <t>C05.I02.P03.S07</t>
  </si>
  <si>
    <t>C05.I03.P01.S07</t>
  </si>
  <si>
    <t>C12.I03.P01.S03</t>
  </si>
  <si>
    <t>C11.I02.P01.S14</t>
  </si>
  <si>
    <t>C11.I03.P14.S05</t>
  </si>
  <si>
    <t>C02.I05.P01.S07</t>
  </si>
  <si>
    <t>C01.I02.P03.S16</t>
  </si>
  <si>
    <t>C07.I01.P01.S15</t>
  </si>
  <si>
    <t>C08.I01.P02.S01</t>
  </si>
  <si>
    <t>C10.I01.P01.S02</t>
  </si>
  <si>
    <t>C13.I04.P03.S05</t>
  </si>
  <si>
    <t>C19.I01.P03.S01</t>
  </si>
  <si>
    <t>C18.I04.P02.S01</t>
  </si>
  <si>
    <t>C23.I02.P01.S01</t>
  </si>
  <si>
    <t>C23.I04.P02.S10</t>
  </si>
  <si>
    <t>C23.I04.P01.S05</t>
  </si>
  <si>
    <t>C23.I05.P01.S12</t>
  </si>
  <si>
    <t>C23.I05.P02.S01</t>
  </si>
  <si>
    <t>C19.I02.P07.S16</t>
  </si>
  <si>
    <t>C19.I02.P08.S16</t>
  </si>
  <si>
    <t>C19.I02.P09.S16</t>
  </si>
  <si>
    <t>C19.I02.P10.S16</t>
  </si>
  <si>
    <t>C20.I01.P01.S02</t>
  </si>
  <si>
    <t>C20.I03.P02.S03</t>
  </si>
  <si>
    <t>C20.I03.P03.S03</t>
  </si>
  <si>
    <t>C21.I01.P01.S19</t>
  </si>
  <si>
    <t>C21.I02.P01.S15</t>
  </si>
  <si>
    <t>C21.I03.P01.S15</t>
  </si>
  <si>
    <t>C18.I01.P01.S09</t>
  </si>
  <si>
    <t>C18.I02.P03.S08</t>
  </si>
  <si>
    <t>C19.I03.P08.S08</t>
  </si>
  <si>
    <t>C22.I02.P02.S13</t>
  </si>
  <si>
    <t>C23.I07.P01.S07</t>
  </si>
  <si>
    <t>C01.I01.P02.S05</t>
  </si>
  <si>
    <t>C01.I01.P03.S08</t>
  </si>
  <si>
    <t>C03.I03.P01.S11</t>
  </si>
  <si>
    <t>C03.I04.P01.S15</t>
  </si>
  <si>
    <t>C04.I02.P01.S03</t>
  </si>
  <si>
    <t>C04.I02.P01.S16.S08</t>
  </si>
  <si>
    <t>C04.I03.P01.S03</t>
  </si>
  <si>
    <t>C06.I04.P02.S13</t>
  </si>
  <si>
    <t>C06.I04.P03.S10</t>
  </si>
  <si>
    <t>C14.I01.P02.S02</t>
  </si>
  <si>
    <t>C14.I01.P06.S01</t>
  </si>
  <si>
    <t>C14.I01.P02.S14.S01</t>
  </si>
  <si>
    <t>C14.I04.P03.S10</t>
  </si>
  <si>
    <t>C24.I01.P01.S11</t>
  </si>
  <si>
    <t>C24.I02.P01.S08</t>
  </si>
  <si>
    <t>C24.I02.P05.S04</t>
  </si>
  <si>
    <t>C24.I02.P02.S02</t>
  </si>
  <si>
    <t>C24.I02.P04.S03</t>
  </si>
  <si>
    <t>C24.I03.P08.S19</t>
  </si>
  <si>
    <t>C24.I03.P03.S15</t>
  </si>
  <si>
    <t>C26.I02.P02.S05</t>
  </si>
  <si>
    <t>C26.I01.P02.S10</t>
  </si>
  <si>
    <t>C26.I03.P01.S03</t>
  </si>
  <si>
    <t>C15.I02.P01.S01</t>
  </si>
  <si>
    <t>C15.I02.P01.S09</t>
  </si>
  <si>
    <t>C15.I03.P01.S05</t>
  </si>
  <si>
    <t>C15.I04.P01.S05</t>
  </si>
  <si>
    <t>C17.I01.P01.S05</t>
  </si>
  <si>
    <t>C17.I01.P02.S09</t>
  </si>
  <si>
    <t>C17.I01.P02.S07</t>
  </si>
  <si>
    <t>C22.I04.P01.S11</t>
  </si>
  <si>
    <t xml:space="preserve">* Restauración de ecosistemas  </t>
  </si>
  <si>
    <t>C04.I04.P02.S04</t>
  </si>
  <si>
    <t>C04.I04.P03.S11</t>
  </si>
  <si>
    <t>C04.I03.P02.S02</t>
  </si>
  <si>
    <t>* Nuevas competencias para la transformación digital, verde y productiva (detección necesidades formativas)</t>
  </si>
  <si>
    <t>C23.I02.P02.S01</t>
  </si>
  <si>
    <t>C20.I02.P01.S02</t>
  </si>
  <si>
    <t>C20.I02.P02.S02</t>
  </si>
  <si>
    <t>C20.I02.P03.S02</t>
  </si>
  <si>
    <t>C22.I01.P03.S15</t>
  </si>
  <si>
    <t>C25.I01.P02.S14</t>
  </si>
  <si>
    <t>C20.I01.P04.S02</t>
  </si>
  <si>
    <t>C23.I02.P03.S12</t>
  </si>
  <si>
    <t>Ejecución directa y convocatoria de ayudas a entidades locales</t>
  </si>
  <si>
    <t>Ejecución propia (Serida)</t>
  </si>
  <si>
    <t>Convenios de colaboración con CSIC y Universidad de Oviedo</t>
  </si>
  <si>
    <t>*  Capacidades digitales para el reto demográfico</t>
  </si>
  <si>
    <t>C23.I03.P01.S07</t>
  </si>
  <si>
    <t>Convocatoria de subvenciones para venículos eléctricos e infraestructuras de recarga / Particulares, empresas y AAPP</t>
  </si>
  <si>
    <t>Convocatoria de subvenciones / Entidades locales</t>
  </si>
  <si>
    <t>C22.I03.P01.S05</t>
  </si>
  <si>
    <t>Componente 16</t>
  </si>
  <si>
    <t>Estrategia nacional de inteligencia artifical</t>
  </si>
  <si>
    <t>C23.I01.P02.S04</t>
  </si>
  <si>
    <t>CONSEJERÍA DE PRESIDENCIA, RETO DEMOGRÁFICO, IGUALDAD Y TURISMO</t>
  </si>
  <si>
    <t>CONSEJERÍA DE ORDENACIÓN DEL TERRITORIO, URBANISMO, VIVIENDA Y DERECHOS CIUDADANOS</t>
  </si>
  <si>
    <t>CONSEJERÍA DE MEDIO RURAL Y POLÍTICA AGRARIA</t>
  </si>
  <si>
    <t>Cª Presidencia, Reto demográfico, Igualdad y Turismo</t>
  </si>
  <si>
    <t>Cª Ordenación del territorio, Urbanismo, Vivienda y Derechos ciudadanos</t>
  </si>
  <si>
    <t>Componente 1 ……………………………………………………………..</t>
  </si>
  <si>
    <t>Componente 5 ……………………………………………………………..</t>
  </si>
  <si>
    <t>Componente 7 ……………………………………………………………..</t>
  </si>
  <si>
    <t>Componente 8 ………………………………………………………………</t>
  </si>
  <si>
    <t>Componente 10 ………………………………………………………………</t>
  </si>
  <si>
    <t>Componente 12 ………………………………………………………………</t>
  </si>
  <si>
    <t>Componente 19 ……………………………………………………………..</t>
  </si>
  <si>
    <t>Componente 22 ………………………………………………………….</t>
  </si>
  <si>
    <t>Componente 23 ………………………………………………………….</t>
  </si>
  <si>
    <t>Componente 13 ………………………………………………………………</t>
  </si>
  <si>
    <t>Dirección General de Estrategia Digital e Inteligencia Artificial</t>
  </si>
  <si>
    <t xml:space="preserve"> Viceconsejería de Turismo</t>
  </si>
  <si>
    <t>Viceconsejería de Justicia / D.G. Estrategia Digital e Inteligencia Artificial</t>
  </si>
  <si>
    <t>Servicio Público de Empleo del P. de Asturias / D.G. Empresas, Pymes y Emprendedores</t>
  </si>
  <si>
    <t>D.G. de Innovación, Investigación y Transformación Digital / D.G. de Universidad</t>
  </si>
  <si>
    <t>DG de Salud Pública y Atención a la Salud Mental / DG Planificación Sanitaria / SESPA</t>
  </si>
  <si>
    <t>Dirección General de Planificación Sanitaria</t>
  </si>
  <si>
    <t>Dirección General de Centros, Red 0-3 años y Enseñanzas Profesionales</t>
  </si>
  <si>
    <t>Dirección General de Energía y Minería</t>
  </si>
  <si>
    <t>Dirección General del Agua</t>
  </si>
  <si>
    <t>Dirección General de Calidad Ambiental</t>
  </si>
  <si>
    <t>Dirección General de Comercio</t>
  </si>
  <si>
    <t>Dirección General de Custodia del Territorio e Interior</t>
  </si>
  <si>
    <t>C02.I02.P02.S11</t>
  </si>
  <si>
    <t>C02.I03.P01.S15</t>
  </si>
  <si>
    <t>C19.I01.P01.S02</t>
  </si>
  <si>
    <t>C20.I02.P04.S02</t>
  </si>
  <si>
    <t>C22.I01.P04.S19</t>
  </si>
  <si>
    <t>Componente 4 ……………………………………………………………..</t>
  </si>
  <si>
    <t>Moderniz. y digitaliz. tejido industrial y pymes, recuperac. turismo e impulso emprendedores ………………….…</t>
  </si>
  <si>
    <t>Dirección General de Montes</t>
  </si>
  <si>
    <t>Cª Medio Rural</t>
  </si>
  <si>
    <t>C14.I01.P07.S10</t>
  </si>
  <si>
    <t>* Conservación de la biodiversidad terrestre</t>
  </si>
  <si>
    <t>D.G. de Innovación y Cambio Social / D.G. Promoción autonomía personal y mayores / D.G. Infancia y familias</t>
  </si>
  <si>
    <t>Dirección General de Infancia y familias</t>
  </si>
  <si>
    <t>Convocatoria de ayudas autoconsumo de energías renovables, renovables térmicas / todos los sectores</t>
  </si>
  <si>
    <t>Servicio Público de Empleo del Principado de Asturias / D.G. de Innovación, Investigación y Transformación Digital</t>
  </si>
  <si>
    <t>* Transformación digital y modernización de las AAPP - entidades locales</t>
  </si>
  <si>
    <t>Ejecución directa a través del CAST (Consorcio asturiano de servicios tecnológicos)</t>
  </si>
  <si>
    <t>Subproyecto en fase de definición (ejecución DG Estrategia Digital e IA)</t>
  </si>
  <si>
    <t>* Programa RETECH - Spain Living Lab - Espacio de datos de turismo</t>
  </si>
  <si>
    <t>* Programa RETECH - Spain Living Lab - Inteligencia artificial</t>
  </si>
  <si>
    <t>* Programa RETECH - Servicios de Blockchain</t>
  </si>
  <si>
    <t>* Programa RETECH - Plan de digitalizac. e Inteligencia artificial del patrimonio prehistórico</t>
  </si>
  <si>
    <t>Subproyecto en fase de definición</t>
  </si>
  <si>
    <t>Componente 31</t>
  </si>
  <si>
    <t>REPowerEU</t>
  </si>
  <si>
    <t>Componente 31 ………………………………………………………………</t>
  </si>
  <si>
    <t>* Ampliacion programas autoconsumo y almacenamiento</t>
  </si>
  <si>
    <t>Componente 31 ………………………………………………………………..</t>
  </si>
  <si>
    <t>* Transformación digital y modernización de las AAPP (líneas 1-5)</t>
  </si>
  <si>
    <t>C23.I01.P03.S11</t>
  </si>
  <si>
    <t>Dirección General de Universidad</t>
  </si>
  <si>
    <t>Ejecución a través de la Universidad de Oviedo</t>
  </si>
  <si>
    <t>*  Competencias digitales Turismo</t>
  </si>
  <si>
    <t xml:space="preserve"> Dirección General de Reto Demográfico /  Viceconsejería de Turismo</t>
  </si>
  <si>
    <t>Convocatoria subvenciones</t>
  </si>
  <si>
    <t>C11.I03.P01.S323</t>
  </si>
  <si>
    <t>*Plan de atención digital personalizada</t>
  </si>
  <si>
    <t xml:space="preserve">Cª Cultura, Política Lingüística y Deporte </t>
  </si>
  <si>
    <t>Componente 24 ……………………………………………………………..</t>
  </si>
  <si>
    <t>Componente 25 ………………………………………………………….</t>
  </si>
  <si>
    <t>Componente 26 ………………………………………………………….</t>
  </si>
  <si>
    <t>CONSEJERÍA DE CULTURA, POLÍTICA LINGÜÍSTICA Y DEPORTE</t>
  </si>
  <si>
    <t>MECANISMO DE RECUPERACIÓN Y RESILIENCIA</t>
  </si>
  <si>
    <t>Dirección General de Actividad Física y Deporte</t>
  </si>
  <si>
    <t>Dirección General de Acción Cultural y Normalización Lingüística</t>
  </si>
  <si>
    <t>D.G. Patrimonio Cultural / D.G. Acción Cultural y Normalización Lingüística</t>
  </si>
  <si>
    <t>* Promoción de la actividad física y la salud en zonas despobladas. RED PAFER</t>
  </si>
  <si>
    <t>C02.I01.P02.S19</t>
  </si>
  <si>
    <t>C22.I03.P01.S28</t>
  </si>
  <si>
    <t>C02.I04.P01.S14</t>
  </si>
  <si>
    <t>* Convenio adaptación centro materno infantil para ELA</t>
  </si>
  <si>
    <t>* Modernización digital del ecosistema deportivo</t>
  </si>
  <si>
    <t>C10.I01.P02.S94</t>
  </si>
  <si>
    <t>Ejecución a través de convenios con entidades locales</t>
  </si>
  <si>
    <t>* Convenios impulso económico comarcas mineras FM/MRR</t>
  </si>
  <si>
    <t>* Fomento del turismo deportivo sostenible</t>
  </si>
  <si>
    <t>* Transformación digital y modernización de las AAPP - padrones municipales</t>
  </si>
  <si>
    <t>C11.I03.P16.S06</t>
  </si>
  <si>
    <t>* Desarrollo de instrumentos de digitalización para la gestión medioambiental</t>
  </si>
  <si>
    <t>* Plan de implementación de la normativa de residuos (Adenda).</t>
  </si>
  <si>
    <t>C14.I01.P05.PROV S05</t>
  </si>
  <si>
    <t>C18.I03.P02.S18</t>
  </si>
  <si>
    <t>C18.I05.P10.S10</t>
  </si>
  <si>
    <t>C18.I04.P05.S08</t>
  </si>
  <si>
    <t>* PERTE digitalización ciclo del agua (acciones de digitalización)</t>
  </si>
  <si>
    <t>* PERTE digitalización ciclo del agua (instalaciones de abastecimiento y saneamiento)</t>
  </si>
  <si>
    <t>Dirección General deAdministración Local</t>
  </si>
  <si>
    <t>Dirección General de Estrategia Digital e Inteligencia Artificial / CAST</t>
  </si>
  <si>
    <t>C12.I03.P02.S01</t>
  </si>
  <si>
    <t>C26.I02.P01.S70</t>
  </si>
  <si>
    <t>C26.I02.P03.S03</t>
  </si>
  <si>
    <t>* Plan de Modernización de los Servicios Sociales: proyecto ESPUMERUS</t>
  </si>
  <si>
    <t>C05.I03.P06.S01</t>
  </si>
  <si>
    <t>C05.I03.P06.S09</t>
  </si>
  <si>
    <t>* PERTE digitalización ciclo del agua (aglomeración de Gijón - Arrudos)</t>
  </si>
  <si>
    <t>C05.I03.P06.S10</t>
  </si>
  <si>
    <t>* PERTE digitalización ciclo del agua (aglomeración del Nora)</t>
  </si>
  <si>
    <t>Ejecución directa a través del CTA</t>
  </si>
  <si>
    <t xml:space="preserve">            - Ayudas para la recogida de biorresiduos destinados a instalaciones de tratamiento biológico </t>
  </si>
  <si>
    <t xml:space="preserve">            - Construcción de instalaciones específicas para el tratamiento de biorresiduos</t>
  </si>
  <si>
    <t xml:space="preserve">            - Inversiones en plantas de recogida separada y de triaje de residuo</t>
  </si>
  <si>
    <t>Servicio Público de Empleo del Principado de Asturias</t>
  </si>
  <si>
    <t>C26.I01.P01.S14</t>
  </si>
  <si>
    <t>C18.I04.P06.S07</t>
  </si>
  <si>
    <t>C18.I05.P09.S08</t>
  </si>
  <si>
    <t>* Ampliación de la cartera de genómica (subconcepto 1 - ampliación catálogo pruebas)</t>
  </si>
  <si>
    <t>* Ampliación de la cartera de genómica (subconcepto 2 - sistema de información)</t>
  </si>
  <si>
    <t>* Mejora atención sanitaria para enfermedades raras y ELA (Subconcepto 2 - Red UNICAS)</t>
  </si>
  <si>
    <t>* Mejora atención sanitaria para enfermedades raras y ELA (Subconcepto 1 - Inversiones)</t>
  </si>
  <si>
    <t>C19.I01.P04.S16</t>
  </si>
  <si>
    <t>C19.I01.P05.S16</t>
  </si>
  <si>
    <t>C31.I01.P01.S15</t>
  </si>
  <si>
    <t>C21.I06.P02.S09</t>
  </si>
  <si>
    <t>C19.I03.P11.S11</t>
  </si>
  <si>
    <t>C22.I01.P04.S54</t>
  </si>
  <si>
    <t>C11.I03.P01.S455</t>
  </si>
  <si>
    <t>C12.I03.P05.S11</t>
  </si>
  <si>
    <t>* Desarrollo de Microcredenciales Universitarias</t>
  </si>
  <si>
    <t>Cª Hacienda, Justifica y Asuntos Europeos</t>
  </si>
  <si>
    <t>CONSEJERÍA DE HACIENDA, JUSTICIA Y ASUNTOS EUROPEOS</t>
  </si>
  <si>
    <t>Cª Ciencia, Industria y Empleo</t>
  </si>
  <si>
    <t>CONSEJERÍA DE CIENCIA, INDUSTRIA Y EMPLEO</t>
  </si>
  <si>
    <t>CONSEJERÍA DE MOVILIDAD, MEDIO AMBIENTE Y GESTIÓN DE EMERGENCIAS</t>
  </si>
  <si>
    <t>Cª Movilidad, Medio Ambiente y Gestión de Emergencias</t>
  </si>
  <si>
    <t xml:space="preserve">      - Convocatoria de subvenciones (municipios y COGERSA)</t>
  </si>
  <si>
    <t>C18.I06.P02.S02</t>
  </si>
  <si>
    <t>2024/25</t>
  </si>
  <si>
    <t>2020-25</t>
  </si>
  <si>
    <t>* Red de destinos turísticos inteligentes</t>
  </si>
  <si>
    <t>PLAN DE RECUPERACIÓN, TRANSFORMACIÓN Y RESILIENCIA (M€)</t>
  </si>
  <si>
    <t>* Proyectos de apoyo al emprendimiento ecológico y a la bioeconomía local</t>
  </si>
  <si>
    <t>* Otras actuaciones complementarias: actuaciones en materia de gestión forestal sostenible</t>
  </si>
  <si>
    <t>Convocatorias de subvenciones</t>
  </si>
  <si>
    <t>C14.I02.P02.S07</t>
  </si>
  <si>
    <t>C16.R01.P03.S58</t>
  </si>
  <si>
    <t>2023/25</t>
  </si>
  <si>
    <t>C14.I02.P03.S80</t>
  </si>
  <si>
    <t>C14.I04.P02.S25</t>
  </si>
  <si>
    <t>* Plan de sostenibilidad social del Turismo</t>
  </si>
  <si>
    <t>* Despliegue del almacenamiento energético</t>
  </si>
  <si>
    <t>* Plan España País Accesible -Proyecto SUEVE</t>
  </si>
  <si>
    <t xml:space="preserve">      - Ejecución a través de ejecución propia y COGERSA</t>
  </si>
  <si>
    <t>D.G. Centros y Red 0-3 años / D.G. Infraestructuras y Tecnologías Educativas</t>
  </si>
  <si>
    <t>Parques nacionales - ejecución dirrecta</t>
  </si>
  <si>
    <t>Parques nacionales - áreas de influencia</t>
  </si>
  <si>
    <t>Reservas biosfera</t>
  </si>
  <si>
    <t>C13.I03.P10.S05</t>
  </si>
  <si>
    <t>C13.I03.P10.S04</t>
  </si>
  <si>
    <t>(2) Fondos para los cuales ya se ha iniciado alguna de las actuaciones administrativas necesarias para su ejecución, bien sea la autorización de la convocatoria de ayudas o la licitación de contratos, la posterior adjudicación de la ayuda o contrato, y finalmente el compromiso de pago al beneficiario o contratista, una vez justificada la ayuda/subvención o cumplido el fin del contrato. Incluye, en su caso, la parte cofinanciada por el Principado de Asturias.</t>
  </si>
  <si>
    <r>
      <t>EN EJECUCIÓN</t>
    </r>
    <r>
      <rPr>
        <b/>
        <sz val="8"/>
        <color theme="1"/>
        <rFont val="Calibri"/>
        <family val="2"/>
        <scheme val="minor"/>
      </rPr>
      <t xml:space="preserve"> (2)</t>
    </r>
  </si>
  <si>
    <t>FONDOS ASIGNADOS (M€)</t>
  </si>
  <si>
    <r>
      <t xml:space="preserve">FONDOS ASIGNADOS (M€) </t>
    </r>
    <r>
      <rPr>
        <b/>
        <sz val="8"/>
        <color theme="1"/>
        <rFont val="Calibri"/>
        <family val="2"/>
        <scheme val="minor"/>
      </rPr>
      <t>(1)</t>
    </r>
  </si>
  <si>
    <r>
      <t>FONDOS EN EJECUCIÓN (M€)</t>
    </r>
    <r>
      <rPr>
        <b/>
        <sz val="8"/>
        <color theme="1"/>
        <rFont val="Calibri"/>
        <family val="2"/>
        <scheme val="minor"/>
      </rPr>
      <t xml:space="preserve"> (2)</t>
    </r>
  </si>
  <si>
    <t>FONDOS EN EJECUCIÓN (M€)</t>
  </si>
  <si>
    <t>Datos actualizados a 6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</si>
</sst>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0000000"/>
    <numFmt numFmtId="166" formatCode="0.0"/>
    <numFmt numFmtId="167" formatCode="#,##0.00000"/>
    <numFmt numFmtId="168" formatCode="#,##0.000000"/>
    <numFmt numFmtId="169" formatCode="#,##0.0000"/>
    <numFmt numFmtId="170" formatCode="#,##0.000"/>
    <numFmt numFmtId="171" formatCode="0.0%"/>
    <numFmt numFmtId="172" formatCode="#,##0.00000000"/>
    <numFmt numFmtId="173" formatCode="0.000"/>
    <numFmt numFmtId="174" formatCode="#,##0.000000000"/>
    <numFmt numFmtId="175" formatCode="0.00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6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 wrapText="1"/>
    </xf>
    <xf numFmtId="3" fontId="1" fillId="0" borderId="20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Font="1" applyAlignment="1">
      <alignment vertical="center"/>
    </xf>
    <xf numFmtId="0" fontId="1" fillId="0" borderId="17" xfId="2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12" fillId="0" borderId="12" xfId="2" applyFont="1" applyBorder="1" applyAlignment="1">
      <alignment vertical="center" wrapText="1"/>
    </xf>
    <xf numFmtId="164" fontId="0" fillId="2" borderId="10" xfId="0" applyNumberFormat="1" applyFill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0" fillId="2" borderId="27" xfId="0" applyNumberFormat="1" applyFill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10" fillId="0" borderId="27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12" fillId="0" borderId="8" xfId="0" applyNumberFormat="1" applyFont="1" applyBorder="1" applyAlignment="1">
      <alignment vertical="center"/>
    </xf>
    <xf numFmtId="164" fontId="12" fillId="0" borderId="29" xfId="0" applyNumberFormat="1" applyFont="1" applyBorder="1" applyAlignment="1">
      <alignment vertical="center"/>
    </xf>
    <xf numFmtId="164" fontId="12" fillId="0" borderId="32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164" fontId="0" fillId="2" borderId="25" xfId="0" applyNumberFormat="1" applyFill="1" applyBorder="1" applyAlignment="1">
      <alignment vertical="center"/>
    </xf>
    <xf numFmtId="164" fontId="0" fillId="3" borderId="28" xfId="0" applyNumberFormat="1" applyFill="1" applyBorder="1" applyAlignment="1">
      <alignment vertical="center"/>
    </xf>
    <xf numFmtId="164" fontId="0" fillId="3" borderId="31" xfId="0" applyNumberFormat="1" applyFill="1" applyBorder="1" applyAlignment="1">
      <alignment vertical="center"/>
    </xf>
    <xf numFmtId="164" fontId="12" fillId="3" borderId="29" xfId="0" applyNumberFormat="1" applyFont="1" applyFill="1" applyBorder="1" applyAlignment="1">
      <alignment vertical="center"/>
    </xf>
    <xf numFmtId="164" fontId="12" fillId="3" borderId="32" xfId="0" applyNumberFormat="1" applyFont="1" applyFill="1" applyBorder="1" applyAlignment="1">
      <alignment vertical="center"/>
    </xf>
    <xf numFmtId="0" fontId="12" fillId="0" borderId="12" xfId="2" applyFont="1" applyBorder="1" applyAlignment="1">
      <alignment vertical="center"/>
    </xf>
    <xf numFmtId="164" fontId="0" fillId="3" borderId="34" xfId="0" applyNumberFormat="1" applyFill="1" applyBorder="1" applyAlignment="1">
      <alignment vertical="center"/>
    </xf>
    <xf numFmtId="164" fontId="0" fillId="3" borderId="24" xfId="0" applyNumberFormat="1" applyFill="1" applyBorder="1" applyAlignment="1">
      <alignment vertical="center"/>
    </xf>
    <xf numFmtId="3" fontId="12" fillId="3" borderId="8" xfId="0" applyNumberFormat="1" applyFont="1" applyFill="1" applyBorder="1" applyAlignment="1">
      <alignment vertical="center" wrapText="1"/>
    </xf>
    <xf numFmtId="0" fontId="12" fillId="0" borderId="0" xfId="2" quotePrefix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2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7" fillId="0" borderId="29" xfId="0" applyNumberFormat="1" applyFont="1" applyBorder="1" applyAlignment="1">
      <alignment vertical="center"/>
    </xf>
    <xf numFmtId="164" fontId="17" fillId="0" borderId="32" xfId="0" applyNumberFormat="1" applyFont="1" applyBorder="1" applyAlignment="1">
      <alignment vertical="center"/>
    </xf>
    <xf numFmtId="164" fontId="12" fillId="0" borderId="36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51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2" fillId="0" borderId="56" xfId="2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62" xfId="0" applyFont="1" applyBorder="1" applyAlignment="1">
      <alignment horizontal="right" vertical="center" wrapText="1"/>
    </xf>
    <xf numFmtId="0" fontId="0" fillId="0" borderId="63" xfId="0" applyBorder="1" applyAlignment="1">
      <alignment vertical="center"/>
    </xf>
    <xf numFmtId="164" fontId="1" fillId="2" borderId="64" xfId="0" applyNumberFormat="1" applyFont="1" applyFill="1" applyBorder="1" applyAlignment="1">
      <alignment vertical="center"/>
    </xf>
    <xf numFmtId="164" fontId="0" fillId="2" borderId="50" xfId="0" applyNumberFormat="1" applyFill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164" fontId="1" fillId="2" borderId="62" xfId="0" applyNumberFormat="1" applyFont="1" applyFill="1" applyBorder="1" applyAlignment="1">
      <alignment vertical="center"/>
    </xf>
    <xf numFmtId="164" fontId="0" fillId="2" borderId="52" xfId="0" applyNumberFormat="1" applyFill="1" applyBorder="1" applyAlignment="1">
      <alignment vertical="center"/>
    </xf>
    <xf numFmtId="164" fontId="12" fillId="0" borderId="67" xfId="0" applyNumberFormat="1" applyFont="1" applyBorder="1" applyAlignment="1">
      <alignment vertical="center"/>
    </xf>
    <xf numFmtId="164" fontId="12" fillId="0" borderId="58" xfId="0" applyNumberFormat="1" applyFont="1" applyBorder="1" applyAlignment="1">
      <alignment vertical="center"/>
    </xf>
    <xf numFmtId="164" fontId="3" fillId="0" borderId="68" xfId="0" applyNumberFormat="1" applyFont="1" applyBorder="1" applyAlignment="1">
      <alignment vertical="center"/>
    </xf>
    <xf numFmtId="164" fontId="10" fillId="0" borderId="69" xfId="0" applyNumberFormat="1" applyFont="1" applyBorder="1" applyAlignment="1">
      <alignment vertical="center"/>
    </xf>
    <xf numFmtId="164" fontId="10" fillId="0" borderId="70" xfId="0" applyNumberFormat="1" applyFont="1" applyBorder="1" applyAlignment="1">
      <alignment vertical="center"/>
    </xf>
    <xf numFmtId="164" fontId="10" fillId="0" borderId="60" xfId="0" applyNumberFormat="1" applyFont="1" applyBorder="1" applyAlignment="1">
      <alignment vertical="center"/>
    </xf>
    <xf numFmtId="0" fontId="0" fillId="0" borderId="6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64" fontId="1" fillId="0" borderId="54" xfId="0" applyNumberFormat="1" applyFont="1" applyBorder="1" applyAlignment="1">
      <alignment vertical="center"/>
    </xf>
    <xf numFmtId="164" fontId="1" fillId="2" borderId="52" xfId="0" applyNumberFormat="1" applyFont="1" applyFill="1" applyBorder="1" applyAlignment="1">
      <alignment vertical="center"/>
    </xf>
    <xf numFmtId="164" fontId="3" fillId="0" borderId="71" xfId="0" applyNumberFormat="1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3" fontId="1" fillId="2" borderId="74" xfId="0" applyNumberFormat="1" applyFont="1" applyFill="1" applyBorder="1" applyAlignment="1">
      <alignment vertical="center"/>
    </xf>
    <xf numFmtId="3" fontId="1" fillId="0" borderId="75" xfId="0" applyNumberFormat="1" applyFont="1" applyBorder="1" applyAlignment="1">
      <alignment vertical="center"/>
    </xf>
    <xf numFmtId="3" fontId="12" fillId="0" borderId="76" xfId="0" applyNumberFormat="1" applyFont="1" applyBorder="1" applyAlignment="1">
      <alignment vertical="center" wrapText="1"/>
    </xf>
    <xf numFmtId="3" fontId="3" fillId="0" borderId="78" xfId="0" applyNumberFormat="1" applyFont="1" applyBorder="1" applyAlignment="1">
      <alignment vertical="center"/>
    </xf>
    <xf numFmtId="0" fontId="19" fillId="0" borderId="0" xfId="0" quotePrefix="1" applyFont="1" applyAlignment="1">
      <alignment horizontal="left" vertical="center"/>
    </xf>
    <xf numFmtId="0" fontId="19" fillId="0" borderId="0" xfId="0" applyFont="1" applyAlignment="1">
      <alignment vertical="center"/>
    </xf>
    <xf numFmtId="164" fontId="17" fillId="0" borderId="66" xfId="0" applyNumberFormat="1" applyFont="1" applyBorder="1" applyAlignment="1">
      <alignment vertical="center"/>
    </xf>
    <xf numFmtId="164" fontId="17" fillId="0" borderId="56" xfId="0" applyNumberFormat="1" applyFont="1" applyBorder="1" applyAlignment="1">
      <alignment vertical="center"/>
    </xf>
    <xf numFmtId="164" fontId="0" fillId="0" borderId="65" xfId="0" applyNumberForma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164" fontId="12" fillId="0" borderId="66" xfId="0" applyNumberFormat="1" applyFont="1" applyBorder="1" applyAlignment="1">
      <alignment vertical="center"/>
    </xf>
    <xf numFmtId="164" fontId="12" fillId="0" borderId="56" xfId="0" applyNumberFormat="1" applyFont="1" applyBorder="1" applyAlignment="1">
      <alignment vertical="center"/>
    </xf>
    <xf numFmtId="0" fontId="3" fillId="2" borderId="74" xfId="0" applyFont="1" applyFill="1" applyBorder="1" applyAlignment="1">
      <alignment horizontal="center" vertical="center" wrapText="1"/>
    </xf>
    <xf numFmtId="164" fontId="12" fillId="4" borderId="12" xfId="0" applyNumberFormat="1" applyFont="1" applyFill="1" applyBorder="1" applyAlignment="1">
      <alignment vertical="center"/>
    </xf>
    <xf numFmtId="164" fontId="12" fillId="4" borderId="56" xfId="0" applyNumberFormat="1" applyFont="1" applyFill="1" applyBorder="1" applyAlignment="1">
      <alignment vertical="center"/>
    </xf>
    <xf numFmtId="3" fontId="12" fillId="0" borderId="76" xfId="0" applyNumberFormat="1" applyFont="1" applyBorder="1" applyAlignment="1">
      <alignment vertical="center"/>
    </xf>
    <xf numFmtId="0" fontId="1" fillId="2" borderId="79" xfId="0" applyFont="1" applyFill="1" applyBorder="1" applyAlignment="1">
      <alignment horizontal="right" vertical="center"/>
    </xf>
    <xf numFmtId="0" fontId="1" fillId="2" borderId="80" xfId="0" applyFont="1" applyFill="1" applyBorder="1" applyAlignment="1">
      <alignment vertical="center"/>
    </xf>
    <xf numFmtId="0" fontId="1" fillId="0" borderId="81" xfId="0" applyFont="1" applyBorder="1" applyAlignment="1">
      <alignment horizontal="right" vertical="center"/>
    </xf>
    <xf numFmtId="0" fontId="1" fillId="0" borderId="82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6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164" fontId="1" fillId="2" borderId="83" xfId="0" applyNumberFormat="1" applyFont="1" applyFill="1" applyBorder="1" applyAlignment="1">
      <alignment vertical="center"/>
    </xf>
    <xf numFmtId="164" fontId="0" fillId="2" borderId="80" xfId="0" applyNumberFormat="1" applyFill="1" applyBorder="1" applyAlignment="1">
      <alignment vertical="center"/>
    </xf>
    <xf numFmtId="164" fontId="0" fillId="0" borderId="84" xfId="0" applyNumberFormat="1" applyBorder="1" applyAlignment="1">
      <alignment vertical="center"/>
    </xf>
    <xf numFmtId="164" fontId="0" fillId="0" borderId="82" xfId="0" applyNumberFormat="1" applyBorder="1" applyAlignment="1">
      <alignment vertical="center"/>
    </xf>
    <xf numFmtId="164" fontId="1" fillId="3" borderId="84" xfId="0" applyNumberFormat="1" applyFont="1" applyFill="1" applyBorder="1" applyAlignment="1">
      <alignment vertical="center"/>
    </xf>
    <xf numFmtId="3" fontId="1" fillId="0" borderId="85" xfId="0" applyNumberFormat="1" applyFont="1" applyBorder="1" applyAlignment="1">
      <alignment vertical="center"/>
    </xf>
    <xf numFmtId="3" fontId="12" fillId="5" borderId="76" xfId="0" applyNumberFormat="1" applyFont="1" applyFill="1" applyBorder="1" applyAlignment="1">
      <alignment vertical="center" wrapText="1"/>
    </xf>
    <xf numFmtId="3" fontId="1" fillId="0" borderId="85" xfId="0" applyNumberFormat="1" applyFont="1" applyBorder="1" applyAlignment="1">
      <alignment vertical="center" wrapText="1"/>
    </xf>
    <xf numFmtId="3" fontId="14" fillId="0" borderId="76" xfId="0" applyNumberFormat="1" applyFont="1" applyBorder="1" applyAlignment="1">
      <alignment vertical="center" wrapText="1"/>
    </xf>
    <xf numFmtId="0" fontId="12" fillId="0" borderId="76" xfId="0" applyFont="1" applyBorder="1" applyAlignment="1">
      <alignment vertical="center"/>
    </xf>
    <xf numFmtId="164" fontId="0" fillId="2" borderId="26" xfId="0" applyNumberFormat="1" applyFill="1" applyBorder="1" applyAlignment="1">
      <alignment vertical="center"/>
    </xf>
    <xf numFmtId="164" fontId="0" fillId="0" borderId="87" xfId="0" applyNumberFormat="1" applyBorder="1" applyAlignment="1">
      <alignment vertical="center"/>
    </xf>
    <xf numFmtId="164" fontId="0" fillId="2" borderId="90" xfId="0" applyNumberFormat="1" applyFill="1" applyBorder="1" applyAlignment="1">
      <alignment vertical="center"/>
    </xf>
    <xf numFmtId="164" fontId="0" fillId="0" borderId="91" xfId="0" applyNumberFormat="1" applyBorder="1" applyAlignment="1">
      <alignment vertical="center"/>
    </xf>
    <xf numFmtId="164" fontId="12" fillId="0" borderId="88" xfId="0" applyNumberFormat="1" applyFont="1" applyBorder="1" applyAlignment="1">
      <alignment vertical="center"/>
    </xf>
    <xf numFmtId="164" fontId="17" fillId="0" borderId="88" xfId="0" applyNumberFormat="1" applyFont="1" applyBorder="1" applyAlignment="1">
      <alignment vertical="center"/>
    </xf>
    <xf numFmtId="164" fontId="0" fillId="3" borderId="91" xfId="0" applyNumberFormat="1" applyFill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12" fillId="0" borderId="82" xfId="0" applyNumberFormat="1" applyFont="1" applyBorder="1" applyAlignment="1">
      <alignment vertical="center"/>
    </xf>
    <xf numFmtId="164" fontId="17" fillId="0" borderId="65" xfId="0" applyNumberFormat="1" applyFont="1" applyBorder="1" applyAlignment="1">
      <alignment vertical="center"/>
    </xf>
    <xf numFmtId="164" fontId="17" fillId="0" borderId="87" xfId="0" applyNumberFormat="1" applyFont="1" applyBorder="1" applyAlignment="1">
      <alignment vertical="center"/>
    </xf>
    <xf numFmtId="164" fontId="17" fillId="0" borderId="31" xfId="0" applyNumberFormat="1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7" fillId="0" borderId="54" xfId="0" applyFont="1" applyBorder="1" applyAlignment="1">
      <alignment vertical="center" wrapText="1"/>
    </xf>
    <xf numFmtId="0" fontId="12" fillId="0" borderId="82" xfId="0" applyFont="1" applyBorder="1" applyAlignment="1">
      <alignment vertical="center" wrapText="1"/>
    </xf>
    <xf numFmtId="4" fontId="12" fillId="0" borderId="84" xfId="0" applyNumberFormat="1" applyFont="1" applyBorder="1" applyAlignment="1">
      <alignment vertical="center"/>
    </xf>
    <xf numFmtId="4" fontId="12" fillId="0" borderId="91" xfId="0" applyNumberFormat="1" applyFont="1" applyBorder="1" applyAlignment="1">
      <alignment vertical="center"/>
    </xf>
    <xf numFmtId="0" fontId="12" fillId="3" borderId="76" xfId="0" applyFont="1" applyFill="1" applyBorder="1" applyAlignment="1">
      <alignment vertical="center"/>
    </xf>
    <xf numFmtId="3" fontId="12" fillId="3" borderId="76" xfId="0" applyNumberFormat="1" applyFont="1" applyFill="1" applyBorder="1" applyAlignment="1">
      <alignment vertical="center" wrapText="1"/>
    </xf>
    <xf numFmtId="164" fontId="1" fillId="0" borderId="84" xfId="0" applyNumberFormat="1" applyFont="1" applyBorder="1" applyAlignment="1">
      <alignment vertical="center"/>
    </xf>
    <xf numFmtId="0" fontId="14" fillId="0" borderId="56" xfId="2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/>
    </xf>
    <xf numFmtId="3" fontId="14" fillId="3" borderId="76" xfId="2" applyNumberFormat="1" applyFont="1" applyFill="1" applyBorder="1" applyAlignment="1">
      <alignment vertical="center" wrapText="1"/>
    </xf>
    <xf numFmtId="164" fontId="1" fillId="0" borderId="17" xfId="0" applyNumberFormat="1" applyFont="1" applyBorder="1" applyAlignment="1">
      <alignment vertical="center"/>
    </xf>
    <xf numFmtId="164" fontId="1" fillId="0" borderId="82" xfId="0" applyNumberFormat="1" applyFont="1" applyBorder="1" applyAlignment="1">
      <alignment vertical="center"/>
    </xf>
    <xf numFmtId="3" fontId="12" fillId="0" borderId="76" xfId="2" applyNumberFormat="1" applyFont="1" applyFill="1" applyBorder="1" applyAlignment="1">
      <alignment vertical="center" wrapText="1"/>
    </xf>
    <xf numFmtId="0" fontId="17" fillId="3" borderId="76" xfId="0" applyFont="1" applyFill="1" applyBorder="1" applyAlignment="1">
      <alignment vertical="center"/>
    </xf>
    <xf numFmtId="4" fontId="12" fillId="0" borderId="66" xfId="0" applyNumberFormat="1" applyFont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82" xfId="0" applyNumberFormat="1" applyFont="1" applyFill="1" applyBorder="1" applyAlignment="1">
      <alignment vertical="center"/>
    </xf>
    <xf numFmtId="4" fontId="12" fillId="0" borderId="56" xfId="0" applyNumberFormat="1" applyFont="1" applyBorder="1" applyAlignment="1">
      <alignment vertical="center"/>
    </xf>
    <xf numFmtId="164" fontId="12" fillId="3" borderId="66" xfId="0" applyNumberFormat="1" applyFont="1" applyFill="1" applyBorder="1" applyAlignment="1">
      <alignment vertical="center"/>
    </xf>
    <xf numFmtId="164" fontId="12" fillId="3" borderId="88" xfId="0" applyNumberFormat="1" applyFont="1" applyFill="1" applyBorder="1" applyAlignment="1">
      <alignment vertical="center"/>
    </xf>
    <xf numFmtId="0" fontId="17" fillId="0" borderId="76" xfId="0" applyFont="1" applyBorder="1" applyAlignment="1">
      <alignment vertical="center"/>
    </xf>
    <xf numFmtId="3" fontId="14" fillId="3" borderId="85" xfId="0" applyNumberFormat="1" applyFont="1" applyFill="1" applyBorder="1" applyAlignment="1">
      <alignment vertical="center" wrapText="1"/>
    </xf>
    <xf numFmtId="164" fontId="12" fillId="5" borderId="66" xfId="0" applyNumberFormat="1" applyFont="1" applyFill="1" applyBorder="1" applyAlignment="1">
      <alignment vertical="center"/>
    </xf>
    <xf numFmtId="164" fontId="12" fillId="5" borderId="12" xfId="0" applyNumberFormat="1" applyFont="1" applyFill="1" applyBorder="1" applyAlignment="1">
      <alignment vertical="center"/>
    </xf>
    <xf numFmtId="164" fontId="12" fillId="5" borderId="56" xfId="0" applyNumberFormat="1" applyFont="1" applyFill="1" applyBorder="1" applyAlignment="1">
      <alignment vertical="center"/>
    </xf>
    <xf numFmtId="0" fontId="17" fillId="0" borderId="76" xfId="0" applyFont="1" applyBorder="1" applyAlignment="1">
      <alignment horizontal="left" vertical="center"/>
    </xf>
    <xf numFmtId="164" fontId="1" fillId="3" borderId="11" xfId="0" applyNumberFormat="1" applyFont="1" applyFill="1" applyBorder="1" applyAlignment="1">
      <alignment vertical="center"/>
    </xf>
    <xf numFmtId="164" fontId="1" fillId="3" borderId="65" xfId="0" applyNumberFormat="1" applyFont="1" applyFill="1" applyBorder="1" applyAlignment="1">
      <alignment vertical="center"/>
    </xf>
    <xf numFmtId="164" fontId="3" fillId="3" borderId="68" xfId="0" applyNumberFormat="1" applyFont="1" applyFill="1" applyBorder="1" applyAlignment="1">
      <alignment vertical="center"/>
    </xf>
    <xf numFmtId="164" fontId="10" fillId="3" borderId="69" xfId="0" applyNumberFormat="1" applyFont="1" applyFill="1" applyBorder="1" applyAlignment="1">
      <alignment vertical="center"/>
    </xf>
    <xf numFmtId="164" fontId="10" fillId="3" borderId="70" xfId="0" applyNumberFormat="1" applyFont="1" applyFill="1" applyBorder="1" applyAlignment="1">
      <alignment vertical="center"/>
    </xf>
    <xf numFmtId="0" fontId="1" fillId="0" borderId="80" xfId="2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164" fontId="1" fillId="3" borderId="54" xfId="0" applyNumberFormat="1" applyFont="1" applyFill="1" applyBorder="1" applyAlignment="1">
      <alignment vertical="center"/>
    </xf>
    <xf numFmtId="164" fontId="12" fillId="5" borderId="66" xfId="2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164" fontId="10" fillId="0" borderId="26" xfId="0" applyNumberFormat="1" applyFont="1" applyBorder="1" applyAlignment="1">
      <alignment vertical="center"/>
    </xf>
    <xf numFmtId="164" fontId="0" fillId="0" borderId="97" xfId="0" applyNumberFormat="1" applyBorder="1" applyAlignment="1">
      <alignment vertical="center"/>
    </xf>
    <xf numFmtId="164" fontId="0" fillId="0" borderId="96" xfId="0" applyNumberFormat="1" applyBorder="1" applyAlignment="1">
      <alignment vertical="center"/>
    </xf>
    <xf numFmtId="164" fontId="12" fillId="5" borderId="12" xfId="2" applyNumberFormat="1" applyFont="1" applyFill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15" fillId="0" borderId="82" xfId="2" applyFont="1" applyBorder="1" applyAlignment="1">
      <alignment vertical="center"/>
    </xf>
    <xf numFmtId="0" fontId="1" fillId="0" borderId="54" xfId="2" applyFont="1" applyBorder="1" applyAlignment="1">
      <alignment vertical="center"/>
    </xf>
    <xf numFmtId="0" fontId="14" fillId="0" borderId="56" xfId="2" applyFont="1" applyBorder="1" applyAlignment="1">
      <alignment vertical="center" wrapText="1"/>
    </xf>
    <xf numFmtId="0" fontId="12" fillId="0" borderId="56" xfId="0" quotePrefix="1" applyFont="1" applyBorder="1" applyAlignment="1">
      <alignment vertical="center" wrapText="1"/>
    </xf>
    <xf numFmtId="0" fontId="1" fillId="0" borderId="82" xfId="2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66" fontId="1" fillId="0" borderId="10" xfId="0" applyNumberFormat="1" applyFont="1" applyBorder="1" applyAlignment="1">
      <alignment vertical="center"/>
    </xf>
    <xf numFmtId="166" fontId="1" fillId="0" borderId="27" xfId="0" applyNumberFormat="1" applyFont="1" applyBorder="1" applyAlignment="1">
      <alignment vertical="center"/>
    </xf>
    <xf numFmtId="166" fontId="1" fillId="0" borderId="39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40" xfId="0" applyNumberFormat="1" applyBorder="1" applyAlignment="1">
      <alignment vertical="center"/>
    </xf>
    <xf numFmtId="166" fontId="10" fillId="0" borderId="20" xfId="0" applyNumberFormat="1" applyFont="1" applyBorder="1" applyAlignment="1">
      <alignment vertical="center"/>
    </xf>
    <xf numFmtId="166" fontId="0" fillId="0" borderId="41" xfId="0" applyNumberFormat="1" applyBorder="1" applyAlignment="1">
      <alignment vertical="center"/>
    </xf>
    <xf numFmtId="166" fontId="0" fillId="0" borderId="42" xfId="0" applyNumberFormat="1" applyBorder="1" applyAlignment="1">
      <alignment vertical="center"/>
    </xf>
    <xf numFmtId="166" fontId="0" fillId="0" borderId="43" xfId="0" applyNumberFormat="1" applyBorder="1" applyAlignment="1">
      <alignment vertical="center"/>
    </xf>
    <xf numFmtId="166" fontId="10" fillId="0" borderId="44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66" fontId="10" fillId="0" borderId="0" xfId="0" applyNumberFormat="1" applyFont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45" xfId="0" applyNumberForma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25" xfId="0" applyNumberFormat="1" applyBorder="1" applyAlignment="1">
      <alignment vertical="center"/>
    </xf>
    <xf numFmtId="166" fontId="0" fillId="0" borderId="46" xfId="0" applyNumberForma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16" fillId="0" borderId="3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166" fontId="1" fillId="0" borderId="26" xfId="0" applyNumberFormat="1" applyFont="1" applyBorder="1" applyAlignment="1">
      <alignment vertical="center"/>
    </xf>
    <xf numFmtId="166" fontId="0" fillId="0" borderId="87" xfId="0" applyNumberFormat="1" applyBorder="1" applyAlignment="1">
      <alignment vertical="center"/>
    </xf>
    <xf numFmtId="166" fontId="0" fillId="0" borderId="94" xfId="0" applyNumberFormat="1" applyBorder="1" applyAlignment="1">
      <alignment vertical="center"/>
    </xf>
    <xf numFmtId="166" fontId="0" fillId="0" borderId="89" xfId="0" applyNumberFormat="1" applyBorder="1" applyAlignment="1">
      <alignment vertical="center"/>
    </xf>
    <xf numFmtId="166" fontId="0" fillId="0" borderId="91" xfId="0" applyNumberFormat="1" applyBorder="1" applyAlignment="1">
      <alignment vertical="center"/>
    </xf>
    <xf numFmtId="166" fontId="0" fillId="0" borderId="90" xfId="0" applyNumberFormat="1" applyBorder="1" applyAlignment="1">
      <alignment vertical="center"/>
    </xf>
    <xf numFmtId="166" fontId="1" fillId="0" borderId="98" xfId="0" applyNumberFormat="1" applyFont="1" applyBorder="1" applyAlignment="1">
      <alignment vertical="center"/>
    </xf>
    <xf numFmtId="166" fontId="0" fillId="0" borderId="99" xfId="0" applyNumberFormat="1" applyBorder="1" applyAlignment="1">
      <alignment vertical="center"/>
    </xf>
    <xf numFmtId="166" fontId="0" fillId="0" borderId="100" xfId="0" applyNumberFormat="1" applyBorder="1" applyAlignment="1">
      <alignment vertical="center"/>
    </xf>
    <xf numFmtId="166" fontId="0" fillId="0" borderId="101" xfId="0" applyNumberFormat="1" applyBorder="1" applyAlignment="1">
      <alignment vertical="center"/>
    </xf>
    <xf numFmtId="166" fontId="0" fillId="0" borderId="102" xfId="0" applyNumberFormat="1" applyBorder="1" applyAlignment="1">
      <alignment vertical="center"/>
    </xf>
    <xf numFmtId="166" fontId="0" fillId="0" borderId="103" xfId="0" applyNumberForma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166" fontId="0" fillId="0" borderId="5" xfId="0" applyNumberFormat="1" applyBorder="1" applyAlignment="1">
      <alignment vertical="center"/>
    </xf>
    <xf numFmtId="164" fontId="0" fillId="3" borderId="87" xfId="0" applyNumberFormat="1" applyFill="1" applyBorder="1" applyAlignment="1">
      <alignment vertical="center"/>
    </xf>
    <xf numFmtId="164" fontId="10" fillId="3" borderId="92" xfId="0" applyNumberFormat="1" applyFont="1" applyFill="1" applyBorder="1" applyAlignment="1">
      <alignment vertical="center"/>
    </xf>
    <xf numFmtId="3" fontId="1" fillId="0" borderId="75" xfId="0" applyNumberFormat="1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164" fontId="12" fillId="0" borderId="104" xfId="0" applyNumberFormat="1" applyFont="1" applyBorder="1" applyAlignment="1">
      <alignment vertical="center"/>
    </xf>
    <xf numFmtId="3" fontId="14" fillId="0" borderId="77" xfId="0" applyNumberFormat="1" applyFont="1" applyBorder="1" applyAlignment="1">
      <alignment vertical="center" wrapText="1"/>
    </xf>
    <xf numFmtId="0" fontId="17" fillId="0" borderId="56" xfId="0" applyFont="1" applyBorder="1" applyAlignment="1">
      <alignment horizontal="left" vertical="center" wrapText="1"/>
    </xf>
    <xf numFmtId="164" fontId="23" fillId="0" borderId="87" xfId="2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164" fontId="17" fillId="5" borderId="56" xfId="0" applyNumberFormat="1" applyFont="1" applyFill="1" applyBorder="1" applyAlignment="1">
      <alignment vertical="center"/>
    </xf>
    <xf numFmtId="164" fontId="12" fillId="5" borderId="35" xfId="0" applyNumberFormat="1" applyFont="1" applyFill="1" applyBorder="1" applyAlignment="1">
      <alignment vertical="center"/>
    </xf>
    <xf numFmtId="164" fontId="12" fillId="0" borderId="88" xfId="2" applyNumberFormat="1" applyFont="1" applyBorder="1" applyAlignment="1">
      <alignment vertical="center"/>
    </xf>
    <xf numFmtId="164" fontId="12" fillId="0" borderId="32" xfId="2" applyNumberFormat="1" applyFont="1" applyBorder="1" applyAlignment="1">
      <alignment vertical="center"/>
    </xf>
    <xf numFmtId="164" fontId="23" fillId="0" borderId="31" xfId="2" applyNumberFormat="1" applyFont="1" applyBorder="1" applyAlignment="1">
      <alignment vertical="center"/>
    </xf>
    <xf numFmtId="164" fontId="12" fillId="3" borderId="88" xfId="2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164" fontId="12" fillId="0" borderId="36" xfId="2" applyNumberFormat="1" applyFont="1" applyBorder="1" applyAlignment="1">
      <alignment vertical="center"/>
    </xf>
    <xf numFmtId="164" fontId="0" fillId="0" borderId="84" xfId="0" applyNumberFormat="1" applyFont="1" applyFill="1" applyBorder="1" applyAlignment="1">
      <alignment vertical="center"/>
    </xf>
    <xf numFmtId="164" fontId="0" fillId="2" borderId="14" xfId="0" applyNumberFormat="1" applyFont="1" applyFill="1" applyBorder="1" applyAlignment="1">
      <alignment horizontal="right" vertical="center"/>
    </xf>
    <xf numFmtId="164" fontId="14" fillId="3" borderId="32" xfId="2" applyNumberFormat="1" applyFont="1" applyFill="1" applyBorder="1" applyAlignment="1">
      <alignment vertical="center"/>
    </xf>
    <xf numFmtId="164" fontId="24" fillId="3" borderId="87" xfId="2" applyNumberFormat="1" applyFont="1" applyFill="1" applyBorder="1" applyAlignment="1">
      <alignment vertical="center"/>
    </xf>
    <xf numFmtId="164" fontId="14" fillId="0" borderId="29" xfId="2" applyNumberFormat="1" applyFont="1" applyBorder="1" applyAlignment="1">
      <alignment vertical="center"/>
    </xf>
    <xf numFmtId="0" fontId="12" fillId="0" borderId="0" xfId="0" quotePrefix="1" applyFont="1" applyAlignment="1">
      <alignment vertical="center"/>
    </xf>
    <xf numFmtId="164" fontId="12" fillId="5" borderId="58" xfId="0" applyNumberFormat="1" applyFont="1" applyFill="1" applyBorder="1" applyAlignment="1">
      <alignment vertical="center"/>
    </xf>
    <xf numFmtId="164" fontId="17" fillId="5" borderId="54" xfId="0" applyNumberFormat="1" applyFont="1" applyFill="1" applyBorder="1" applyAlignment="1">
      <alignment vertical="center"/>
    </xf>
    <xf numFmtId="166" fontId="16" fillId="0" borderId="27" xfId="0" applyNumberFormat="1" applyFont="1" applyBorder="1" applyAlignment="1">
      <alignment vertical="center"/>
    </xf>
    <xf numFmtId="166" fontId="16" fillId="0" borderId="26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66" fontId="16" fillId="0" borderId="10" xfId="0" applyNumberFormat="1" applyFont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164" fontId="12" fillId="0" borderId="29" xfId="2" applyNumberFormat="1" applyFont="1" applyBorder="1" applyAlignment="1">
      <alignment vertical="center"/>
    </xf>
    <xf numFmtId="164" fontId="12" fillId="0" borderId="56" xfId="2" applyNumberFormat="1" applyFont="1" applyBorder="1" applyAlignment="1">
      <alignment vertical="center"/>
    </xf>
    <xf numFmtId="164" fontId="13" fillId="5" borderId="12" xfId="2" applyNumberFormat="1" applyFont="1" applyFill="1" applyBorder="1" applyAlignment="1">
      <alignment vertical="center"/>
    </xf>
    <xf numFmtId="164" fontId="14" fillId="5" borderId="12" xfId="2" applyNumberFormat="1" applyFont="1" applyFill="1" applyBorder="1" applyAlignment="1">
      <alignment vertical="center"/>
    </xf>
    <xf numFmtId="0" fontId="0" fillId="0" borderId="95" xfId="0" applyBorder="1" applyAlignment="1">
      <alignment horizontal="center" vertical="center" wrapText="1"/>
    </xf>
    <xf numFmtId="164" fontId="1" fillId="2" borderId="95" xfId="0" applyNumberFormat="1" applyFont="1" applyFill="1" applyBorder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4" fontId="3" fillId="0" borderId="95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0" xfId="2" quotePrefix="1" applyFont="1" applyAlignment="1">
      <alignment vertical="center"/>
    </xf>
    <xf numFmtId="166" fontId="14" fillId="0" borderId="31" xfId="2" applyNumberFormat="1" applyFont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1" xfId="2" applyNumberFormat="1" applyFont="1" applyBorder="1" applyAlignment="1">
      <alignment vertical="center"/>
    </xf>
    <xf numFmtId="168" fontId="0" fillId="0" borderId="0" xfId="0" applyNumberFormat="1" applyAlignment="1">
      <alignment vertical="center"/>
    </xf>
    <xf numFmtId="4" fontId="12" fillId="5" borderId="82" xfId="2" applyNumberFormat="1" applyFont="1" applyFill="1" applyBorder="1" applyAlignment="1">
      <alignment vertical="center"/>
    </xf>
    <xf numFmtId="164" fontId="12" fillId="0" borderId="32" xfId="0" applyNumberFormat="1" applyFont="1" applyFill="1" applyBorder="1" applyAlignment="1">
      <alignment vertical="center"/>
    </xf>
    <xf numFmtId="164" fontId="1" fillId="0" borderId="65" xfId="0" applyNumberFormat="1" applyFont="1" applyFill="1" applyBorder="1" applyAlignment="1">
      <alignment vertical="center"/>
    </xf>
    <xf numFmtId="164" fontId="12" fillId="3" borderId="32" xfId="2" applyNumberFormat="1" applyFont="1" applyFill="1" applyBorder="1" applyAlignment="1">
      <alignment vertical="center"/>
    </xf>
    <xf numFmtId="164" fontId="12" fillId="5" borderId="84" xfId="2" applyNumberFormat="1" applyFont="1" applyFill="1" applyBorder="1" applyAlignment="1">
      <alignment vertical="center"/>
    </xf>
    <xf numFmtId="164" fontId="14" fillId="0" borderId="56" xfId="2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56" xfId="2" applyFont="1" applyBorder="1" applyAlignment="1">
      <alignment vertical="center"/>
    </xf>
    <xf numFmtId="164" fontId="17" fillId="5" borderId="12" xfId="2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26" fillId="0" borderId="55" xfId="0" applyFont="1" applyBorder="1" applyAlignment="1">
      <alignment horizontal="right" vertical="center"/>
    </xf>
    <xf numFmtId="0" fontId="12" fillId="0" borderId="57" xfId="0" applyFont="1" applyBorder="1" applyAlignment="1">
      <alignment horizontal="left" vertical="center"/>
    </xf>
    <xf numFmtId="169" fontId="12" fillId="0" borderId="5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vertical="center"/>
    </xf>
    <xf numFmtId="164" fontId="12" fillId="0" borderId="32" xfId="2" applyNumberFormat="1" applyFont="1" applyBorder="1" applyAlignment="1">
      <alignment horizontal="right" vertical="center"/>
    </xf>
    <xf numFmtId="0" fontId="12" fillId="0" borderId="53" xfId="0" applyFont="1" applyFill="1" applyBorder="1" applyAlignment="1">
      <alignment horizontal="left" vertical="center"/>
    </xf>
    <xf numFmtId="164" fontId="12" fillId="5" borderId="12" xfId="2" applyNumberFormat="1" applyFont="1" applyFill="1" applyBorder="1" applyAlignment="1">
      <alignment vertical="center" wrapText="1"/>
    </xf>
    <xf numFmtId="0" fontId="12" fillId="0" borderId="81" xfId="0" applyFont="1" applyFill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0" borderId="97" xfId="0" applyBorder="1" applyAlignment="1">
      <alignment vertical="center"/>
    </xf>
    <xf numFmtId="166" fontId="0" fillId="0" borderId="11" xfId="0" applyNumberFormat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54" xfId="0" applyNumberFormat="1" applyFont="1" applyFill="1" applyBorder="1" applyAlignment="1">
      <alignment vertical="center"/>
    </xf>
    <xf numFmtId="0" fontId="1" fillId="2" borderId="106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164" fontId="12" fillId="0" borderId="104" xfId="2" applyNumberFormat="1" applyFont="1" applyBorder="1" applyAlignment="1">
      <alignment vertical="center"/>
    </xf>
    <xf numFmtId="164" fontId="12" fillId="3" borderId="37" xfId="2" applyNumberFormat="1" applyFont="1" applyFill="1" applyBorder="1" applyAlignment="1">
      <alignment vertical="center"/>
    </xf>
    <xf numFmtId="164" fontId="17" fillId="3" borderId="32" xfId="0" applyNumberFormat="1" applyFont="1" applyFill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166" fontId="0" fillId="0" borderId="87" xfId="0" applyNumberFormat="1" applyFill="1" applyBorder="1" applyAlignment="1">
      <alignment vertical="center"/>
    </xf>
    <xf numFmtId="166" fontId="0" fillId="0" borderId="102" xfId="0" applyNumberFormat="1" applyFill="1" applyBorder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0" fillId="0" borderId="30" xfId="0" applyNumberFormat="1" applyFill="1" applyBorder="1" applyAlignment="1">
      <alignment vertical="center"/>
    </xf>
    <xf numFmtId="166" fontId="0" fillId="0" borderId="89" xfId="0" applyNumberFormat="1" applyFill="1" applyBorder="1" applyAlignment="1">
      <alignment vertical="center"/>
    </xf>
    <xf numFmtId="166" fontId="0" fillId="0" borderId="99" xfId="0" applyNumberFormat="1" applyFill="1" applyBorder="1" applyAlignment="1">
      <alignment vertical="center"/>
    </xf>
    <xf numFmtId="0" fontId="12" fillId="0" borderId="81" xfId="0" applyFont="1" applyBorder="1" applyAlignment="1">
      <alignment horizontal="left" vertical="center"/>
    </xf>
    <xf numFmtId="0" fontId="15" fillId="0" borderId="11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164" fontId="12" fillId="0" borderId="91" xfId="2" applyNumberFormat="1" applyFont="1" applyBorder="1" applyAlignment="1">
      <alignment vertical="center"/>
    </xf>
    <xf numFmtId="164" fontId="12" fillId="0" borderId="24" xfId="2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3" fontId="17" fillId="0" borderId="56" xfId="0" applyNumberFormat="1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3" fontId="1" fillId="0" borderId="54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 wrapText="1"/>
    </xf>
    <xf numFmtId="3" fontId="12" fillId="3" borderId="56" xfId="0" applyNumberFormat="1" applyFont="1" applyFill="1" applyBorder="1" applyAlignment="1">
      <alignment vertical="center" wrapText="1"/>
    </xf>
    <xf numFmtId="3" fontId="1" fillId="0" borderId="82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56" xfId="0" quotePrefix="1" applyNumberFormat="1" applyFont="1" applyBorder="1" applyAlignment="1">
      <alignment vertical="center" wrapText="1"/>
    </xf>
    <xf numFmtId="3" fontId="3" fillId="0" borderId="60" xfId="0" applyNumberFormat="1" applyFont="1" applyBorder="1" applyAlignment="1">
      <alignment vertical="center"/>
    </xf>
    <xf numFmtId="164" fontId="1" fillId="2" borderId="107" xfId="0" applyNumberFormat="1" applyFont="1" applyFill="1" applyBorder="1" applyAlignment="1">
      <alignment vertical="center"/>
    </xf>
    <xf numFmtId="164" fontId="1" fillId="0" borderId="108" xfId="0" applyNumberFormat="1" applyFont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3" borderId="86" xfId="2" applyNumberFormat="1" applyFont="1" applyFill="1" applyBorder="1" applyAlignment="1">
      <alignment vertical="center"/>
    </xf>
    <xf numFmtId="164" fontId="0" fillId="3" borderId="110" xfId="0" applyNumberFormat="1" applyFill="1" applyBorder="1" applyAlignment="1">
      <alignment vertical="center"/>
    </xf>
    <xf numFmtId="164" fontId="12" fillId="3" borderId="86" xfId="0" applyNumberFormat="1" applyFont="1" applyFill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7" fillId="0" borderId="28" xfId="0" applyNumberFormat="1" applyFont="1" applyBorder="1" applyAlignment="1">
      <alignment vertical="center"/>
    </xf>
    <xf numFmtId="4" fontId="12" fillId="0" borderId="34" xfId="0" applyNumberFormat="1" applyFont="1" applyBorder="1" applyAlignment="1">
      <alignment vertical="center"/>
    </xf>
    <xf numFmtId="3" fontId="12" fillId="3" borderId="73" xfId="0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166" fontId="0" fillId="0" borderId="88" xfId="0" applyNumberFormat="1" applyBorder="1" applyAlignment="1">
      <alignment vertical="center"/>
    </xf>
    <xf numFmtId="166" fontId="0" fillId="0" borderId="14" xfId="0" applyNumberFormat="1" applyFill="1" applyBorder="1" applyAlignment="1">
      <alignment vertical="center"/>
    </xf>
    <xf numFmtId="166" fontId="0" fillId="0" borderId="90" xfId="0" applyNumberFormat="1" applyFill="1" applyBorder="1" applyAlignment="1">
      <alignment vertical="center"/>
    </xf>
    <xf numFmtId="166" fontId="0" fillId="0" borderId="100" xfId="0" applyNumberFormat="1" applyFill="1" applyBorder="1" applyAlignment="1">
      <alignment vertical="center"/>
    </xf>
    <xf numFmtId="164" fontId="12" fillId="5" borderId="54" xfId="2" applyNumberFormat="1" applyFont="1" applyFill="1" applyBorder="1" applyAlignment="1">
      <alignment vertical="center"/>
    </xf>
    <xf numFmtId="0" fontId="12" fillId="0" borderId="0" xfId="2" quotePrefix="1" applyFont="1" applyAlignment="1">
      <alignment vertical="center"/>
    </xf>
    <xf numFmtId="164" fontId="14" fillId="0" borderId="32" xfId="2" applyNumberFormat="1" applyFont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171" fontId="0" fillId="0" borderId="0" xfId="3" applyNumberFormat="1" applyFont="1" applyAlignment="1">
      <alignment vertical="center"/>
    </xf>
    <xf numFmtId="171" fontId="3" fillId="0" borderId="0" xfId="3" applyNumberFormat="1" applyFont="1" applyAlignment="1">
      <alignment vertical="center"/>
    </xf>
    <xf numFmtId="164" fontId="12" fillId="5" borderId="56" xfId="2" applyNumberFormat="1" applyFont="1" applyFill="1" applyBorder="1" applyAlignment="1">
      <alignment vertical="center"/>
    </xf>
    <xf numFmtId="164" fontId="12" fillId="5" borderId="54" xfId="0" applyNumberFormat="1" applyFont="1" applyFill="1" applyBorder="1" applyAlignment="1">
      <alignment vertical="center"/>
    </xf>
    <xf numFmtId="0" fontId="12" fillId="0" borderId="109" xfId="0" applyFont="1" applyBorder="1" applyAlignment="1">
      <alignment vertical="center"/>
    </xf>
    <xf numFmtId="3" fontId="12" fillId="0" borderId="58" xfId="0" applyNumberFormat="1" applyFont="1" applyBorder="1" applyAlignment="1">
      <alignment vertical="center"/>
    </xf>
    <xf numFmtId="164" fontId="12" fillId="0" borderId="12" xfId="2" applyNumberFormat="1" applyFont="1" applyBorder="1" applyAlignment="1">
      <alignment vertical="center"/>
    </xf>
    <xf numFmtId="164" fontId="12" fillId="0" borderId="41" xfId="2" applyNumberFormat="1" applyFont="1" applyBorder="1" applyAlignment="1">
      <alignment vertical="center"/>
    </xf>
    <xf numFmtId="0" fontId="12" fillId="0" borderId="56" xfId="2" quotePrefix="1" applyFont="1" applyBorder="1" applyAlignment="1">
      <alignment vertical="center" wrapText="1"/>
    </xf>
    <xf numFmtId="164" fontId="12" fillId="5" borderId="8" xfId="0" applyNumberFormat="1" applyFon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4" fontId="12" fillId="0" borderId="33" xfId="2" applyNumberFormat="1" applyFont="1" applyBorder="1" applyAlignment="1">
      <alignment vertical="center"/>
    </xf>
    <xf numFmtId="164" fontId="0" fillId="0" borderId="24" xfId="0" applyNumberFormat="1" applyFill="1" applyBorder="1" applyAlignment="1">
      <alignment vertical="center"/>
    </xf>
    <xf numFmtId="164" fontId="14" fillId="0" borderId="56" xfId="2" applyNumberFormat="1" applyFont="1" applyFill="1" applyBorder="1" applyAlignment="1">
      <alignment vertical="center"/>
    </xf>
    <xf numFmtId="164" fontId="12" fillId="0" borderId="56" xfId="0" applyNumberFormat="1" applyFont="1" applyFill="1" applyBorder="1" applyAlignment="1">
      <alignment vertical="center"/>
    </xf>
    <xf numFmtId="0" fontId="12" fillId="0" borderId="56" xfId="0" quotePrefix="1" applyFont="1" applyBorder="1" applyAlignment="1">
      <alignment vertical="center"/>
    </xf>
    <xf numFmtId="0" fontId="3" fillId="0" borderId="39" xfId="0" applyFont="1" applyBorder="1" applyAlignment="1">
      <alignment horizontal="right" vertical="center"/>
    </xf>
    <xf numFmtId="164" fontId="17" fillId="5" borderId="8" xfId="0" applyNumberFormat="1" applyFont="1" applyFill="1" applyBorder="1" applyAlignment="1">
      <alignment vertical="center"/>
    </xf>
    <xf numFmtId="164" fontId="17" fillId="5" borderId="0" xfId="0" applyNumberFormat="1" applyFont="1" applyFill="1" applyAlignment="1">
      <alignment vertical="center"/>
    </xf>
    <xf numFmtId="4" fontId="12" fillId="5" borderId="66" xfId="2" applyNumberFormat="1" applyFont="1" applyFill="1" applyBorder="1" applyAlignment="1">
      <alignment vertical="center"/>
    </xf>
    <xf numFmtId="4" fontId="12" fillId="5" borderId="56" xfId="2" applyNumberFormat="1" applyFont="1" applyFill="1" applyBorder="1" applyAlignment="1">
      <alignment vertical="center"/>
    </xf>
    <xf numFmtId="4" fontId="12" fillId="5" borderId="54" xfId="0" applyNumberFormat="1" applyFont="1" applyFill="1" applyBorder="1" applyAlignment="1">
      <alignment vertical="center"/>
    </xf>
    <xf numFmtId="164" fontId="12" fillId="5" borderId="105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horizontal="left" vertical="center"/>
    </xf>
    <xf numFmtId="0" fontId="12" fillId="0" borderId="12" xfId="2" quotePrefix="1" applyFont="1" applyBorder="1" applyAlignment="1">
      <alignment vertical="center"/>
    </xf>
    <xf numFmtId="0" fontId="3" fillId="0" borderId="95" xfId="0" applyFont="1" applyBorder="1" applyAlignment="1">
      <alignment horizontal="right" vertical="center"/>
    </xf>
    <xf numFmtId="166" fontId="0" fillId="0" borderId="96" xfId="0" applyNumberFormat="1" applyBorder="1" applyAlignment="1">
      <alignment vertical="center"/>
    </xf>
    <xf numFmtId="0" fontId="14" fillId="0" borderId="56" xfId="2" quotePrefix="1" applyFont="1" applyBorder="1" applyAlignment="1">
      <alignment horizontal="left" vertical="center" wrapText="1"/>
    </xf>
    <xf numFmtId="0" fontId="0" fillId="0" borderId="52" xfId="0" applyBorder="1" applyAlignment="1">
      <alignment vertical="center"/>
    </xf>
    <xf numFmtId="164" fontId="0" fillId="2" borderId="33" xfId="0" applyNumberFormat="1" applyFill="1" applyBorder="1" applyAlignment="1">
      <alignment vertical="center"/>
    </xf>
    <xf numFmtId="0" fontId="12" fillId="0" borderId="55" xfId="0" applyFont="1" applyFill="1" applyBorder="1" applyAlignment="1">
      <alignment vertical="center"/>
    </xf>
    <xf numFmtId="172" fontId="0" fillId="0" borderId="0" xfId="0" applyNumberFormat="1" applyAlignment="1">
      <alignment vertical="center"/>
    </xf>
    <xf numFmtId="164" fontId="3" fillId="3" borderId="71" xfId="0" applyNumberFormat="1" applyFont="1" applyFill="1" applyBorder="1" applyAlignment="1">
      <alignment vertical="center"/>
    </xf>
    <xf numFmtId="164" fontId="3" fillId="3" borderId="60" xfId="0" applyNumberFormat="1" applyFont="1" applyFill="1" applyBorder="1" applyAlignment="1">
      <alignment vertical="center"/>
    </xf>
    <xf numFmtId="0" fontId="17" fillId="0" borderId="56" xfId="0" quotePrefix="1" applyFont="1" applyBorder="1" applyAlignment="1">
      <alignment horizontal="left" vertical="center" wrapText="1"/>
    </xf>
    <xf numFmtId="3" fontId="1" fillId="0" borderId="82" xfId="0" applyNumberFormat="1" applyFont="1" applyBorder="1" applyAlignment="1">
      <alignment vertical="center" wrapText="1"/>
    </xf>
    <xf numFmtId="0" fontId="17" fillId="0" borderId="82" xfId="0" applyFont="1" applyBorder="1" applyAlignment="1">
      <alignment vertical="center"/>
    </xf>
    <xf numFmtId="164" fontId="12" fillId="5" borderId="111" xfId="2" applyNumberFormat="1" applyFont="1" applyFill="1" applyBorder="1" applyAlignment="1">
      <alignment vertical="center"/>
    </xf>
    <xf numFmtId="164" fontId="17" fillId="5" borderId="8" xfId="2" applyNumberFormat="1" applyFont="1" applyFill="1" applyBorder="1" applyAlignment="1">
      <alignment vertical="center"/>
    </xf>
    <xf numFmtId="164" fontId="0" fillId="2" borderId="63" xfId="0" applyNumberFormat="1" applyFill="1" applyBorder="1" applyAlignment="1">
      <alignment vertical="center"/>
    </xf>
    <xf numFmtId="164" fontId="0" fillId="3" borderId="93" xfId="0" applyNumberFormat="1" applyFill="1" applyBorder="1" applyAlignment="1">
      <alignment vertical="center"/>
    </xf>
    <xf numFmtId="164" fontId="10" fillId="3" borderId="112" xfId="0" applyNumberFormat="1" applyFont="1" applyFill="1" applyBorder="1" applyAlignment="1">
      <alignment vertical="center"/>
    </xf>
    <xf numFmtId="0" fontId="12" fillId="0" borderId="5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4" fillId="0" borderId="56" xfId="2" quotePrefix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4" fontId="17" fillId="0" borderId="32" xfId="0" applyNumberFormat="1" applyFon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3" borderId="84" xfId="0" applyNumberFormat="1" applyFont="1" applyFill="1" applyBorder="1" applyAlignment="1">
      <alignment vertical="center"/>
    </xf>
    <xf numFmtId="164" fontId="12" fillId="3" borderId="34" xfId="0" applyNumberFormat="1" applyFont="1" applyFill="1" applyBorder="1" applyAlignment="1">
      <alignment vertical="center"/>
    </xf>
    <xf numFmtId="164" fontId="12" fillId="3" borderId="91" xfId="2" applyNumberFormat="1" applyFont="1" applyFill="1" applyBorder="1" applyAlignment="1">
      <alignment vertical="center"/>
    </xf>
    <xf numFmtId="164" fontId="14" fillId="3" borderId="24" xfId="2" applyNumberFormat="1" applyFont="1" applyFill="1" applyBorder="1" applyAlignment="1">
      <alignment vertical="center"/>
    </xf>
    <xf numFmtId="164" fontId="12" fillId="3" borderId="24" xfId="2" applyNumberFormat="1" applyFont="1" applyFill="1" applyBorder="1" applyAlignment="1">
      <alignment vertical="center"/>
    </xf>
    <xf numFmtId="164" fontId="12" fillId="5" borderId="82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81" xfId="0" applyFont="1" applyFill="1" applyBorder="1" applyAlignment="1">
      <alignment horizontal="right" vertical="center"/>
    </xf>
    <xf numFmtId="0" fontId="1" fillId="0" borderId="82" xfId="0" applyFont="1" applyFill="1" applyBorder="1" applyAlignment="1">
      <alignment vertical="center"/>
    </xf>
    <xf numFmtId="164" fontId="1" fillId="0" borderId="84" xfId="0" applyNumberFormat="1" applyFont="1" applyFill="1" applyBorder="1" applyAlignment="1">
      <alignment vertical="center"/>
    </xf>
    <xf numFmtId="164" fontId="0" fillId="0" borderId="34" xfId="0" applyNumberFormat="1" applyFill="1" applyBorder="1" applyAlignment="1">
      <alignment vertical="center"/>
    </xf>
    <xf numFmtId="164" fontId="0" fillId="0" borderId="82" xfId="0" applyNumberFormat="1" applyFill="1" applyBorder="1" applyAlignment="1">
      <alignment vertical="center"/>
    </xf>
    <xf numFmtId="3" fontId="1" fillId="0" borderId="82" xfId="0" applyNumberFormat="1" applyFont="1" applyFill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164" fontId="0" fillId="0" borderId="82" xfId="0" applyNumberFormat="1" applyFont="1" applyFill="1" applyBorder="1" applyAlignment="1">
      <alignment vertical="center"/>
    </xf>
    <xf numFmtId="0" fontId="12" fillId="0" borderId="57" xfId="0" applyFont="1" applyFill="1" applyBorder="1" applyAlignment="1">
      <alignment vertical="center"/>
    </xf>
    <xf numFmtId="9" fontId="0" fillId="0" borderId="0" xfId="3" applyNumberFormat="1" applyFont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 wrapText="1"/>
    </xf>
    <xf numFmtId="173" fontId="0" fillId="0" borderId="0" xfId="0" applyNumberFormat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12" fillId="3" borderId="55" xfId="0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7" fillId="5" borderId="20" xfId="0" applyNumberFormat="1" applyFont="1" applyFill="1" applyBorder="1" applyAlignment="1">
      <alignment vertical="center"/>
    </xf>
    <xf numFmtId="164" fontId="13" fillId="5" borderId="66" xfId="2" applyNumberFormat="1" applyFont="1" applyFill="1" applyBorder="1" applyAlignment="1">
      <alignment vertical="center"/>
    </xf>
    <xf numFmtId="174" fontId="0" fillId="0" borderId="0" xfId="0" applyNumberFormat="1" applyAlignment="1">
      <alignment vertical="center"/>
    </xf>
    <xf numFmtId="164" fontId="12" fillId="0" borderId="111" xfId="2" applyNumberFormat="1" applyFont="1" applyBorder="1" applyAlignment="1">
      <alignment vertical="center"/>
    </xf>
    <xf numFmtId="0" fontId="0" fillId="0" borderId="63" xfId="0" applyBorder="1" applyAlignment="1">
      <alignment horizontal="right" vertical="center"/>
    </xf>
    <xf numFmtId="170" fontId="12" fillId="0" borderId="0" xfId="0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3" borderId="55" xfId="0" applyFont="1" applyFill="1" applyBorder="1" applyAlignment="1">
      <alignment horizontal="left" vertical="center"/>
    </xf>
    <xf numFmtId="2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75" fontId="3" fillId="0" borderId="0" xfId="3" applyNumberFormat="1" applyFont="1" applyAlignment="1">
      <alignment vertical="center"/>
    </xf>
    <xf numFmtId="164" fontId="12" fillId="5" borderId="37" xfId="0" applyNumberFormat="1" applyFont="1" applyFill="1" applyBorder="1" applyAlignment="1">
      <alignment vertical="center"/>
    </xf>
    <xf numFmtId="170" fontId="12" fillId="5" borderId="54" xfId="0" applyNumberFormat="1" applyFont="1" applyFill="1" applyBorder="1" applyAlignment="1">
      <alignment vertical="center"/>
    </xf>
    <xf numFmtId="170" fontId="12" fillId="5" borderId="87" xfId="0" applyNumberFormat="1" applyFont="1" applyFill="1" applyBorder="1" applyAlignment="1">
      <alignment vertical="center"/>
    </xf>
    <xf numFmtId="164" fontId="12" fillId="5" borderId="88" xfId="0" applyNumberFormat="1" applyFont="1" applyFill="1" applyBorder="1" applyAlignment="1">
      <alignment vertical="center"/>
    </xf>
    <xf numFmtId="164" fontId="12" fillId="4" borderId="88" xfId="2" applyNumberFormat="1" applyFont="1" applyFill="1" applyBorder="1" applyAlignment="1">
      <alignment vertical="center"/>
    </xf>
    <xf numFmtId="164" fontId="12" fillId="4" borderId="88" xfId="0" applyNumberFormat="1" applyFont="1" applyFill="1" applyBorder="1" applyAlignment="1">
      <alignment vertical="center"/>
    </xf>
    <xf numFmtId="164" fontId="12" fillId="5" borderId="88" xfId="2" applyNumberFormat="1" applyFont="1" applyFill="1" applyBorder="1" applyAlignment="1">
      <alignment vertical="center"/>
    </xf>
    <xf numFmtId="164" fontId="1" fillId="3" borderId="91" xfId="0" applyNumberFormat="1" applyFont="1" applyFill="1" applyBorder="1" applyAlignment="1">
      <alignment vertical="center"/>
    </xf>
    <xf numFmtId="164" fontId="12" fillId="5" borderId="91" xfId="2" applyNumberFormat="1" applyFont="1" applyFill="1" applyBorder="1" applyAlignment="1">
      <alignment vertical="center"/>
    </xf>
    <xf numFmtId="164" fontId="1" fillId="3" borderId="87" xfId="0" applyNumberFormat="1" applyFont="1" applyFill="1" applyBorder="1" applyAlignment="1">
      <alignment vertical="center"/>
    </xf>
    <xf numFmtId="164" fontId="1" fillId="0" borderId="87" xfId="0" applyNumberFormat="1" applyFont="1" applyBorder="1" applyAlignment="1">
      <alignment vertical="center"/>
    </xf>
    <xf numFmtId="164" fontId="17" fillId="5" borderId="88" xfId="2" applyNumberFormat="1" applyFont="1" applyFill="1" applyBorder="1" applyAlignment="1">
      <alignment vertical="center"/>
    </xf>
    <xf numFmtId="164" fontId="17" fillId="5" borderId="87" xfId="2" applyNumberFormat="1" applyFont="1" applyFill="1" applyBorder="1" applyAlignment="1">
      <alignment vertical="center"/>
    </xf>
    <xf numFmtId="164" fontId="12" fillId="5" borderId="104" xfId="0" applyNumberFormat="1" applyFont="1" applyFill="1" applyBorder="1" applyAlignment="1">
      <alignment vertical="center"/>
    </xf>
    <xf numFmtId="4" fontId="12" fillId="5" borderId="91" xfId="2" applyNumberFormat="1" applyFont="1" applyFill="1" applyBorder="1" applyAlignment="1">
      <alignment vertical="center"/>
    </xf>
    <xf numFmtId="164" fontId="17" fillId="5" borderId="88" xfId="0" applyNumberFormat="1" applyFont="1" applyFill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164" fontId="1" fillId="0" borderId="91" xfId="0" applyNumberFormat="1" applyFont="1" applyBorder="1" applyAlignment="1">
      <alignment vertical="center"/>
    </xf>
    <xf numFmtId="164" fontId="12" fillId="5" borderId="87" xfId="0" applyNumberFormat="1" applyFont="1" applyFill="1" applyBorder="1" applyAlignment="1">
      <alignment vertical="center"/>
    </xf>
    <xf numFmtId="4" fontId="12" fillId="5" borderId="88" xfId="0" applyNumberFormat="1" applyFont="1" applyFill="1" applyBorder="1" applyAlignment="1">
      <alignment vertical="center"/>
    </xf>
    <xf numFmtId="164" fontId="14" fillId="5" borderId="88" xfId="2" applyNumberFormat="1" applyFont="1" applyFill="1" applyBorder="1" applyAlignment="1">
      <alignment vertical="center"/>
    </xf>
    <xf numFmtId="164" fontId="12" fillId="5" borderId="91" xfId="0" applyNumberFormat="1" applyFont="1" applyFill="1" applyBorder="1" applyAlignment="1">
      <alignment vertical="center"/>
    </xf>
    <xf numFmtId="164" fontId="17" fillId="5" borderId="87" xfId="0" applyNumberFormat="1" applyFont="1" applyFill="1" applyBorder="1" applyAlignment="1">
      <alignment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1" fillId="2" borderId="13" xfId="0" applyNumberFormat="1" applyFont="1" applyFill="1" applyBorder="1" applyAlignment="1">
      <alignment vertical="center"/>
    </xf>
    <xf numFmtId="164" fontId="12" fillId="3" borderId="56" xfId="0" applyNumberFormat="1" applyFont="1" applyFill="1" applyBorder="1" applyAlignment="1">
      <alignment vertical="center"/>
    </xf>
    <xf numFmtId="164" fontId="12" fillId="5" borderId="88" xfId="0" applyNumberFormat="1" applyFont="1" applyFill="1" applyBorder="1" applyAlignment="1">
      <alignment horizontal="right" vertical="center"/>
    </xf>
    <xf numFmtId="164" fontId="12" fillId="5" borderId="56" xfId="0" applyNumberFormat="1" applyFont="1" applyFill="1" applyBorder="1" applyAlignment="1">
      <alignment horizontal="right" vertical="center"/>
    </xf>
    <xf numFmtId="164" fontId="14" fillId="5" borderId="56" xfId="0" applyNumberFormat="1" applyFont="1" applyFill="1" applyBorder="1" applyAlignment="1">
      <alignment vertical="center"/>
    </xf>
    <xf numFmtId="164" fontId="12" fillId="0" borderId="56" xfId="2" applyNumberFormat="1" applyFont="1" applyBorder="1" applyAlignment="1">
      <alignment horizontal="right" vertical="center"/>
    </xf>
    <xf numFmtId="164" fontId="10" fillId="0" borderId="52" xfId="0" applyNumberFormat="1" applyFont="1" applyBorder="1" applyAlignment="1">
      <alignment vertical="center"/>
    </xf>
    <xf numFmtId="164" fontId="0" fillId="3" borderId="82" xfId="0" applyNumberFormat="1" applyFill="1" applyBorder="1" applyAlignment="1">
      <alignment vertical="center"/>
    </xf>
    <xf numFmtId="164" fontId="12" fillId="3" borderId="82" xfId="2" applyNumberFormat="1" applyFont="1" applyFill="1" applyBorder="1" applyAlignment="1">
      <alignment vertical="center"/>
    </xf>
    <xf numFmtId="164" fontId="0" fillId="3" borderId="54" xfId="0" applyNumberFormat="1" applyFill="1" applyBorder="1" applyAlignment="1">
      <alignment vertical="center"/>
    </xf>
    <xf numFmtId="164" fontId="23" fillId="0" borderId="54" xfId="2" applyNumberFormat="1" applyFont="1" applyBorder="1" applyAlignment="1">
      <alignment vertical="center"/>
    </xf>
    <xf numFmtId="164" fontId="17" fillId="0" borderId="54" xfId="0" applyNumberFormat="1" applyFont="1" applyBorder="1" applyAlignment="1">
      <alignment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vertical="center"/>
    </xf>
    <xf numFmtId="164" fontId="12" fillId="5" borderId="115" xfId="0" applyNumberFormat="1" applyFont="1" applyFill="1" applyBorder="1" applyAlignment="1">
      <alignment vertical="center"/>
    </xf>
    <xf numFmtId="170" fontId="12" fillId="5" borderId="116" xfId="0" applyNumberFormat="1" applyFont="1" applyFill="1" applyBorder="1" applyAlignment="1">
      <alignment vertical="center"/>
    </xf>
    <xf numFmtId="164" fontId="12" fillId="5" borderId="117" xfId="0" applyNumberFormat="1" applyFont="1" applyFill="1" applyBorder="1" applyAlignment="1">
      <alignment horizontal="right" vertical="center"/>
    </xf>
    <xf numFmtId="164" fontId="1" fillId="2" borderId="118" xfId="0" applyNumberFormat="1" applyFont="1" applyFill="1" applyBorder="1" applyAlignment="1">
      <alignment vertical="center"/>
    </xf>
    <xf numFmtId="164" fontId="1" fillId="0" borderId="119" xfId="0" applyNumberFormat="1" applyFont="1" applyBorder="1" applyAlignment="1">
      <alignment vertical="center"/>
    </xf>
    <xf numFmtId="164" fontId="12" fillId="5" borderId="117" xfId="0" applyNumberFormat="1" applyFont="1" applyFill="1" applyBorder="1" applyAlignment="1">
      <alignment vertical="center"/>
    </xf>
    <xf numFmtId="164" fontId="1" fillId="0" borderId="120" xfId="0" applyNumberFormat="1" applyFont="1" applyBorder="1" applyAlignment="1">
      <alignment vertical="center"/>
    </xf>
    <xf numFmtId="164" fontId="12" fillId="0" borderId="115" xfId="0" applyNumberFormat="1" applyFont="1" applyBorder="1" applyAlignment="1">
      <alignment vertical="center"/>
    </xf>
    <xf numFmtId="164" fontId="12" fillId="5" borderId="117" xfId="2" applyNumberFormat="1" applyFont="1" applyFill="1" applyBorder="1" applyAlignment="1">
      <alignment vertical="center" wrapText="1"/>
    </xf>
    <xf numFmtId="164" fontId="12" fillId="5" borderId="117" xfId="2" applyNumberFormat="1" applyFont="1" applyFill="1" applyBorder="1" applyAlignment="1">
      <alignment vertical="center"/>
    </xf>
    <xf numFmtId="164" fontId="12" fillId="5" borderId="116" xfId="0" applyNumberFormat="1" applyFont="1" applyFill="1" applyBorder="1" applyAlignment="1">
      <alignment vertical="center"/>
    </xf>
    <xf numFmtId="4" fontId="12" fillId="5" borderId="56" xfId="0" applyNumberFormat="1" applyFont="1" applyFill="1" applyBorder="1" applyAlignment="1">
      <alignment vertical="center"/>
    </xf>
    <xf numFmtId="164" fontId="12" fillId="0" borderId="117" xfId="0" applyNumberFormat="1" applyFont="1" applyBorder="1" applyAlignment="1">
      <alignment vertical="center"/>
    </xf>
    <xf numFmtId="4" fontId="12" fillId="5" borderId="117" xfId="2" applyNumberFormat="1" applyFont="1" applyFill="1" applyBorder="1" applyAlignment="1">
      <alignment vertical="center"/>
    </xf>
    <xf numFmtId="164" fontId="12" fillId="5" borderId="120" xfId="2" applyNumberFormat="1" applyFont="1" applyFill="1" applyBorder="1" applyAlignment="1">
      <alignment vertical="center"/>
    </xf>
    <xf numFmtId="164" fontId="13" fillId="3" borderId="56" xfId="2" applyNumberFormat="1" applyFont="1" applyFill="1" applyBorder="1" applyAlignment="1">
      <alignment vertical="center"/>
    </xf>
    <xf numFmtId="164" fontId="12" fillId="5" borderId="64" xfId="0" applyNumberFormat="1" applyFont="1" applyFill="1" applyBorder="1" applyAlignment="1">
      <alignment vertical="center"/>
    </xf>
    <xf numFmtId="164" fontId="12" fillId="5" borderId="67" xfId="0" applyNumberFormat="1" applyFont="1" applyFill="1" applyBorder="1" applyAlignment="1">
      <alignment vertical="center"/>
    </xf>
    <xf numFmtId="164" fontId="17" fillId="5" borderId="66" xfId="2" applyNumberFormat="1" applyFont="1" applyFill="1" applyBorder="1" applyAlignment="1">
      <alignment vertical="center"/>
    </xf>
    <xf numFmtId="164" fontId="17" fillId="5" borderId="66" xfId="0" applyNumberFormat="1" applyFont="1" applyFill="1" applyBorder="1" applyAlignment="1">
      <alignment vertical="center"/>
    </xf>
    <xf numFmtId="170" fontId="3" fillId="0" borderId="71" xfId="0" applyNumberFormat="1" applyFont="1" applyBorder="1" applyAlignment="1">
      <alignment vertical="center"/>
    </xf>
    <xf numFmtId="170" fontId="3" fillId="0" borderId="60" xfId="0" applyNumberFormat="1" applyFont="1" applyBorder="1" applyAlignment="1">
      <alignment vertical="center"/>
    </xf>
    <xf numFmtId="170" fontId="3" fillId="0" borderId="68" xfId="0" applyNumberFormat="1" applyFont="1" applyBorder="1" applyAlignment="1">
      <alignment vertical="center"/>
    </xf>
    <xf numFmtId="0" fontId="19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2" fillId="0" borderId="58" xfId="2" quotePrefix="1" applyFont="1" applyBorder="1" applyAlignment="1">
      <alignment horizontal="left" vertical="center"/>
    </xf>
    <xf numFmtId="0" fontId="12" fillId="0" borderId="54" xfId="2" quotePrefix="1" applyFont="1" applyBorder="1" applyAlignment="1">
      <alignment horizontal="left" vertical="center"/>
    </xf>
    <xf numFmtId="164" fontId="12" fillId="0" borderId="67" xfId="0" applyNumberFormat="1" applyFont="1" applyBorder="1" applyAlignment="1">
      <alignment horizontal="right" vertical="center"/>
    </xf>
    <xf numFmtId="164" fontId="12" fillId="0" borderId="65" xfId="0" applyNumberFormat="1" applyFont="1" applyBorder="1" applyAlignment="1">
      <alignment horizontal="right" vertical="center"/>
    </xf>
    <xf numFmtId="164" fontId="7" fillId="0" borderId="36" xfId="0" applyNumberFormat="1" applyFont="1" applyBorder="1" applyAlignment="1">
      <alignment horizontal="right" vertical="center"/>
    </xf>
    <xf numFmtId="164" fontId="7" fillId="0" borderId="28" xfId="0" applyNumberFormat="1" applyFont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58" xfId="0" applyNumberFormat="1" applyFont="1" applyBorder="1" applyAlignment="1">
      <alignment horizontal="right" vertical="center"/>
    </xf>
    <xf numFmtId="164" fontId="7" fillId="0" borderId="54" xfId="0" applyNumberFormat="1" applyFont="1" applyBorder="1" applyAlignment="1">
      <alignment horizontal="right" vertical="center"/>
    </xf>
    <xf numFmtId="0" fontId="12" fillId="0" borderId="53" xfId="0" applyFont="1" applyBorder="1" applyAlignment="1">
      <alignment horizontal="left" vertical="center"/>
    </xf>
    <xf numFmtId="164" fontId="12" fillId="5" borderId="88" xfId="0" applyNumberFormat="1" applyFont="1" applyFill="1" applyBorder="1" applyAlignment="1">
      <alignment horizontal="right" vertical="center"/>
    </xf>
    <xf numFmtId="164" fontId="12" fillId="5" borderId="56" xfId="0" applyNumberFormat="1" applyFont="1" applyFill="1" applyBorder="1" applyAlignment="1">
      <alignment horizontal="right" vertical="center"/>
    </xf>
    <xf numFmtId="3" fontId="14" fillId="3" borderId="76" xfId="2" applyNumberFormat="1" applyFont="1" applyFill="1" applyBorder="1" applyAlignment="1">
      <alignment horizontal="left" vertical="center" wrapText="1"/>
    </xf>
    <xf numFmtId="3" fontId="14" fillId="3" borderId="75" xfId="2" applyNumberFormat="1" applyFont="1" applyFill="1" applyBorder="1" applyAlignment="1">
      <alignment horizontal="left" vertical="center" wrapText="1"/>
    </xf>
    <xf numFmtId="164" fontId="12" fillId="5" borderId="115" xfId="2" applyNumberFormat="1" applyFont="1" applyFill="1" applyBorder="1" applyAlignment="1">
      <alignment horizontal="right" vertical="center"/>
    </xf>
    <xf numFmtId="164" fontId="12" fillId="5" borderId="117" xfId="2" applyNumberFormat="1" applyFont="1" applyFill="1" applyBorder="1" applyAlignment="1">
      <alignment horizontal="right" vertical="center"/>
    </xf>
    <xf numFmtId="164" fontId="12" fillId="5" borderId="104" xfId="0" applyNumberFormat="1" applyFont="1" applyFill="1" applyBorder="1" applyAlignment="1">
      <alignment horizontal="right" vertical="center"/>
    </xf>
    <xf numFmtId="164" fontId="12" fillId="5" borderId="58" xfId="0" applyNumberFormat="1" applyFont="1" applyFill="1" applyBorder="1" applyAlignment="1">
      <alignment horizontal="right" vertical="center"/>
    </xf>
    <xf numFmtId="0" fontId="12" fillId="0" borderId="76" xfId="0" applyFont="1" applyBorder="1" applyAlignment="1">
      <alignment horizontal="left" vertical="center" wrapText="1"/>
    </xf>
    <xf numFmtId="0" fontId="12" fillId="0" borderId="56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 wrapText="1"/>
    </xf>
    <xf numFmtId="164" fontId="12" fillId="0" borderId="66" xfId="0" applyNumberFormat="1" applyFont="1" applyBorder="1" applyAlignment="1">
      <alignment horizontal="right" vertical="center"/>
    </xf>
    <xf numFmtId="164" fontId="12" fillId="0" borderId="64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0" xfId="0" applyNumberFormat="1" applyFont="1" applyBorder="1" applyAlignment="1">
      <alignment horizontal="right" vertical="center"/>
    </xf>
    <xf numFmtId="164" fontId="12" fillId="0" borderId="88" xfId="0" applyNumberFormat="1" applyFont="1" applyBorder="1" applyAlignment="1">
      <alignment horizontal="right" vertical="center"/>
    </xf>
    <xf numFmtId="164" fontId="12" fillId="0" borderId="8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12" fillId="0" borderId="33" xfId="0" applyNumberFormat="1" applyFont="1" applyBorder="1" applyAlignment="1">
      <alignment horizontal="right" vertical="center"/>
    </xf>
    <xf numFmtId="164" fontId="12" fillId="0" borderId="56" xfId="0" applyNumberFormat="1" applyFont="1" applyBorder="1" applyAlignment="1">
      <alignment horizontal="right" vertical="center"/>
    </xf>
    <xf numFmtId="164" fontId="12" fillId="0" borderId="50" xfId="0" applyNumberFormat="1" applyFont="1" applyBorder="1" applyAlignment="1">
      <alignment horizontal="right" vertical="center"/>
    </xf>
    <xf numFmtId="164" fontId="12" fillId="5" borderId="117" xfId="0" applyNumberFormat="1" applyFont="1" applyFill="1" applyBorder="1" applyAlignment="1">
      <alignment horizontal="right" vertical="center"/>
    </xf>
    <xf numFmtId="164" fontId="12" fillId="0" borderId="37" xfId="0" applyNumberFormat="1" applyFont="1" applyBorder="1" applyAlignment="1">
      <alignment horizontal="right" vertical="center"/>
    </xf>
    <xf numFmtId="164" fontId="12" fillId="0" borderId="31" xfId="0" applyNumberFormat="1" applyFont="1" applyBorder="1" applyAlignment="1">
      <alignment horizontal="right" vertical="center"/>
    </xf>
    <xf numFmtId="164" fontId="12" fillId="0" borderId="58" xfId="0" applyNumberFormat="1" applyFont="1" applyBorder="1" applyAlignment="1">
      <alignment horizontal="right" vertical="center"/>
    </xf>
    <xf numFmtId="164" fontId="12" fillId="0" borderId="54" xfId="0" applyNumberFormat="1" applyFont="1" applyBorder="1" applyAlignment="1">
      <alignment horizontal="right" vertical="center"/>
    </xf>
    <xf numFmtId="0" fontId="12" fillId="0" borderId="58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164" fontId="12" fillId="0" borderId="36" xfId="0" applyNumberFormat="1" applyFont="1" applyBorder="1" applyAlignment="1">
      <alignment horizontal="right" vertical="center"/>
    </xf>
    <xf numFmtId="164" fontId="12" fillId="0" borderId="28" xfId="0" applyNumberFormat="1" applyFont="1" applyBorder="1" applyAlignment="1">
      <alignment horizontal="right" vertical="center"/>
    </xf>
    <xf numFmtId="164" fontId="12" fillId="5" borderId="56" xfId="2" applyNumberFormat="1" applyFont="1" applyFill="1" applyBorder="1" applyAlignment="1">
      <alignment horizontal="right" vertical="center"/>
    </xf>
    <xf numFmtId="0" fontId="14" fillId="0" borderId="56" xfId="2" quotePrefix="1" applyFont="1" applyBorder="1" applyAlignment="1">
      <alignment horizontal="left" vertical="center"/>
    </xf>
    <xf numFmtId="164" fontId="12" fillId="3" borderId="66" xfId="0" applyNumberFormat="1" applyFont="1" applyFill="1" applyBorder="1" applyAlignment="1">
      <alignment horizontal="right" vertical="center"/>
    </xf>
    <xf numFmtId="164" fontId="12" fillId="3" borderId="88" xfId="0" applyNumberFormat="1" applyFont="1" applyFill="1" applyBorder="1" applyAlignment="1">
      <alignment horizontal="right" vertical="center"/>
    </xf>
    <xf numFmtId="164" fontId="14" fillId="3" borderId="32" xfId="2" applyNumberFormat="1" applyFont="1" applyFill="1" applyBorder="1" applyAlignment="1">
      <alignment horizontal="right" vertical="center"/>
    </xf>
    <xf numFmtId="164" fontId="12" fillId="3" borderId="32" xfId="0" applyNumberFormat="1" applyFont="1" applyFill="1" applyBorder="1" applyAlignment="1">
      <alignment horizontal="right" vertical="center"/>
    </xf>
    <xf numFmtId="164" fontId="12" fillId="3" borderId="29" xfId="0" applyNumberFormat="1" applyFont="1" applyFill="1" applyBorder="1" applyAlignment="1">
      <alignment horizontal="right" vertical="center"/>
    </xf>
    <xf numFmtId="164" fontId="12" fillId="3" borderId="86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</cellXfs>
  <cellStyles count="4">
    <cellStyle name="Excel Built-in Normal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19050</xdr:rowOff>
    </xdr:from>
    <xdr:to>
      <xdr:col>12</xdr:col>
      <xdr:colOff>495300</xdr:colOff>
      <xdr:row>1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905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11</xdr:col>
      <xdr:colOff>1323975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10</xdr:col>
      <xdr:colOff>981075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10</xdr:col>
      <xdr:colOff>981075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4429125</xdr:colOff>
      <xdr:row>0</xdr:row>
      <xdr:rowOff>0</xdr:rowOff>
    </xdr:from>
    <xdr:to>
      <xdr:col>10</xdr:col>
      <xdr:colOff>1209675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5762625</xdr:colOff>
      <xdr:row>0</xdr:row>
      <xdr:rowOff>0</xdr:rowOff>
    </xdr:from>
    <xdr:to>
      <xdr:col>11</xdr:col>
      <xdr:colOff>714375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5495925</xdr:colOff>
      <xdr:row>0</xdr:row>
      <xdr:rowOff>0</xdr:rowOff>
    </xdr:from>
    <xdr:to>
      <xdr:col>11</xdr:col>
      <xdr:colOff>428625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4533900</xdr:colOff>
      <xdr:row>0</xdr:row>
      <xdr:rowOff>0</xdr:rowOff>
    </xdr:from>
    <xdr:to>
      <xdr:col>10</xdr:col>
      <xdr:colOff>895350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5362575</xdr:colOff>
      <xdr:row>0</xdr:row>
      <xdr:rowOff>0</xdr:rowOff>
    </xdr:from>
    <xdr:to>
      <xdr:col>11</xdr:col>
      <xdr:colOff>914400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10</xdr:col>
      <xdr:colOff>609600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10</xdr:col>
      <xdr:colOff>438150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10</xdr:col>
      <xdr:colOff>990600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10</xdr:col>
      <xdr:colOff>819150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dsocialesa2030.gob.es/derechos-sociales/infancia-y-adolescencia/PDF/Conferencia_Sectorial/CERTIFICADO_ACUERDO_13_12_2022_firmado.pdf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www.boe.es/boe/dias/2021/12/11/pdfs/BOE-A-2021-20520.pdf" TargetMode="External"/><Relationship Id="rId7" Type="http://schemas.openxmlformats.org/officeDocument/2006/relationships/hyperlink" Target="https://www.boe.es/boe/dias/2021/12/11/pdfs/BOE-A-2021-20520.pdf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www.boe.es/boe/dias/2021/12/11/pdfs/BOE-A-2021-20520.pdf" TargetMode="External"/><Relationship Id="rId1" Type="http://schemas.openxmlformats.org/officeDocument/2006/relationships/hyperlink" Target="https://www.boe.es/boe/dias/2022/02/01/pdfs/BOE-A-2022-1636.pdf" TargetMode="External"/><Relationship Id="rId6" Type="http://schemas.openxmlformats.org/officeDocument/2006/relationships/hyperlink" Target="https://www.boe.es/boe/dias/2021/12/11/pdfs/BOE-A-2021-20520.pdf" TargetMode="External"/><Relationship Id="rId11" Type="http://schemas.openxmlformats.org/officeDocument/2006/relationships/hyperlink" Target="https://sede.asturias.es/bopa/2025/06/06/2025-04426.pdf" TargetMode="External"/><Relationship Id="rId5" Type="http://schemas.openxmlformats.org/officeDocument/2006/relationships/hyperlink" Target="https://www.boe.es/boe/dias/2021/12/11/pdfs/BOE-A-2021-20520.pdf" TargetMode="External"/><Relationship Id="rId10" Type="http://schemas.openxmlformats.org/officeDocument/2006/relationships/hyperlink" Target="https://sede.asturias.es/bopa/2023/07/13/2023-06305.pdf" TargetMode="External"/><Relationship Id="rId4" Type="http://schemas.openxmlformats.org/officeDocument/2006/relationships/hyperlink" Target="https://www.boe.es/boe/dias/2021/12/11/pdfs/BOE-A-2021-20520.pdf" TargetMode="External"/><Relationship Id="rId9" Type="http://schemas.openxmlformats.org/officeDocument/2006/relationships/hyperlink" Target="https://sede.asturias.es/bopa/2023/12/22/2023-11476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8/05/pdfs/BOE-A-2022-13229.pdf" TargetMode="External"/><Relationship Id="rId13" Type="http://schemas.openxmlformats.org/officeDocument/2006/relationships/hyperlink" Target="https://www.boe.es/boe/dias/2022/07/18/pdfs/BOE-A-2022-11933.pdf" TargetMode="External"/><Relationship Id="rId18" Type="http://schemas.openxmlformats.org/officeDocument/2006/relationships/hyperlink" Target="https://sede.asturias.es/bopa/2022/09/20/2022-07121.pdf" TargetMode="External"/><Relationship Id="rId26" Type="http://schemas.openxmlformats.org/officeDocument/2006/relationships/drawing" Target="../drawings/drawing11.xml"/><Relationship Id="rId3" Type="http://schemas.openxmlformats.org/officeDocument/2006/relationships/hyperlink" Target="https://www.lamoncloa.gob.es/serviciosdeprensa/notasprensa/cultura/Paginas/2022/070422-conferencia-sectorial-fondos-prtr.aspx" TargetMode="External"/><Relationship Id="rId21" Type="http://schemas.openxmlformats.org/officeDocument/2006/relationships/hyperlink" Target="https://sede.asturias.es/bopa/2023/07/10/2023-05859.pdf" TargetMode="External"/><Relationship Id="rId7" Type="http://schemas.openxmlformats.org/officeDocument/2006/relationships/hyperlink" Target="https://www.boe.es/boe/dias/2021/11/19/pdfs/BOE-A-2021-19054.pdf" TargetMode="External"/><Relationship Id="rId12" Type="http://schemas.openxmlformats.org/officeDocument/2006/relationships/hyperlink" Target="https://www.boe.es/boe/dias/2024/02/26/pdfs/BOE-A-2024-3709.pdf" TargetMode="External"/><Relationship Id="rId17" Type="http://schemas.openxmlformats.org/officeDocument/2006/relationships/hyperlink" Target="https://sede.asturias.es/bopa/2022/07/28/2022-05888.pdf" TargetMode="External"/><Relationship Id="rId25" Type="http://schemas.openxmlformats.org/officeDocument/2006/relationships/printerSettings" Target="../printerSettings/printerSettings11.bin"/><Relationship Id="rId2" Type="http://schemas.openxmlformats.org/officeDocument/2006/relationships/hyperlink" Target="https://www.lamoncloa.gob.es/serviciosdeprensa/notasprensa/cultura/Paginas/2021/230721-sectorial_cultura.aspx" TargetMode="External"/><Relationship Id="rId16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20" Type="http://schemas.openxmlformats.org/officeDocument/2006/relationships/hyperlink" Target="https://sede.asturias.es/bopa/2022/12/30/2022-10697.pdf" TargetMode="External"/><Relationship Id="rId1" Type="http://schemas.openxmlformats.org/officeDocument/2006/relationships/hyperlink" Target="https://www.lamoncloa.gob.es/serviciosdeprensa/notasprensa/cultura/Paginas/2021/230721-sectorial_cultura.aspx" TargetMode="External"/><Relationship Id="rId6" Type="http://schemas.openxmlformats.org/officeDocument/2006/relationships/hyperlink" Target="https://www.boe.es/boe/dias/2022/07/18/pdfs/BOE-A-2022-11933.pdf" TargetMode="External"/><Relationship Id="rId11" Type="http://schemas.openxmlformats.org/officeDocument/2006/relationships/hyperlink" Target="https://www.boe.es/boe/dias/2024/02/26/pdfs/BOE-A-2024-3708.pdf" TargetMode="External"/><Relationship Id="rId24" Type="http://schemas.openxmlformats.org/officeDocument/2006/relationships/hyperlink" Target="https://miprincipado.asturias.es/bopa/2025/07/25/2025-06244.pdf" TargetMode="External"/><Relationship Id="rId5" Type="http://schemas.openxmlformats.org/officeDocument/2006/relationships/hyperlink" Target="https://www.boe.es/boe/dias/2022/07/18/pdfs/BOE-A-2022-11933.pdf" TargetMode="External"/><Relationship Id="rId15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23" Type="http://schemas.openxmlformats.org/officeDocument/2006/relationships/hyperlink" Target="https://sede.asturias.es/bopa/2023/12/29/2023-11727.pdf" TargetMode="External"/><Relationship Id="rId10" Type="http://schemas.openxmlformats.org/officeDocument/2006/relationships/hyperlink" Target="https://www.boe.es/boe/dias/2024/02/26/pdfs/BOE-A-2024-3709.pdf" TargetMode="External"/><Relationship Id="rId19" Type="http://schemas.openxmlformats.org/officeDocument/2006/relationships/hyperlink" Target="https://sede.asturias.es/bopa/2022/12/29/2022-10764.pdf" TargetMode="External"/><Relationship Id="rId4" Type="http://schemas.openxmlformats.org/officeDocument/2006/relationships/hyperlink" Target="https://www.boe.es/boe/dias/2022/08/05/pdfs/BOE-A-2022-13229.pdf" TargetMode="External"/><Relationship Id="rId9" Type="http://schemas.openxmlformats.org/officeDocument/2006/relationships/hyperlink" Target="https://www.boe.es/boe/dias/2022/08/05/pdfs/BOE-A-2022-13229.pdf" TargetMode="External"/><Relationship Id="rId14" Type="http://schemas.openxmlformats.org/officeDocument/2006/relationships/hyperlink" Target="https://sede.asturias.es/bopa/2023/01/05/2022-10833.pdf" TargetMode="External"/><Relationship Id="rId22" Type="http://schemas.openxmlformats.org/officeDocument/2006/relationships/hyperlink" Target="https://sede.asturias.es/bopa/2023/07/10/2023-05859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9/22/pdfs/BOE-A-2022-15443.pdf" TargetMode="External"/><Relationship Id="rId13" Type="http://schemas.openxmlformats.org/officeDocument/2006/relationships/hyperlink" Target="https://www.boe.es/boe/dias/2022/09/01/pdfs/BOE-A-2022-14391.pdf" TargetMode="External"/><Relationship Id="rId18" Type="http://schemas.openxmlformats.org/officeDocument/2006/relationships/hyperlink" Target="https://www.boe.es/buscar/doc.php?id=BOE-A-2022-5653" TargetMode="External"/><Relationship Id="rId3" Type="http://schemas.openxmlformats.org/officeDocument/2006/relationships/hyperlink" Target="https://www.boe.es/boe/dias/2021/12/29/pdfs/BOE-A-2021-21764.pdf" TargetMode="External"/><Relationship Id="rId21" Type="http://schemas.openxmlformats.org/officeDocument/2006/relationships/hyperlink" Target="https://sede.asturias.es/bopa/2023/12/15/2023-11014.pdf" TargetMode="External"/><Relationship Id="rId7" Type="http://schemas.openxmlformats.org/officeDocument/2006/relationships/hyperlink" Target="https://www.boe.es/boe/dias/2022/09/22/pdfs/BOE-A-2022-15443.pdf" TargetMode="External"/><Relationship Id="rId12" Type="http://schemas.openxmlformats.org/officeDocument/2006/relationships/hyperlink" Target="https://www.boe.es/diario_boe/txt.php?id=BOE-A-2023-7322" TargetMode="External"/><Relationship Id="rId17" Type="http://schemas.openxmlformats.org/officeDocument/2006/relationships/hyperlink" Target="https://www.boe.es/boe/dias/2024/02/02/pdfs/BOE-A-2024-2018.pdf" TargetMode="External"/><Relationship Id="rId2" Type="http://schemas.openxmlformats.org/officeDocument/2006/relationships/hyperlink" Target="https://www.boe.es/boe/dias/2021/12/08/pdfs/BOE-A-2021-20259.pdf" TargetMode="External"/><Relationship Id="rId16" Type="http://schemas.openxmlformats.org/officeDocument/2006/relationships/hyperlink" Target="https://www.boe.es/boe/dias/2024/01/23/pdfs/BOE-A-2024-1283.pdf" TargetMode="External"/><Relationship Id="rId20" Type="http://schemas.openxmlformats.org/officeDocument/2006/relationships/hyperlink" Target="https://www.mintur.gob.es/PortalAyudas/plataformas-tecnologicas-RDTI/Concesion/convocatoria-2024/Documents/18022025_Prop_resolucion_prov-f.pdf" TargetMode="External"/><Relationship Id="rId1" Type="http://schemas.openxmlformats.org/officeDocument/2006/relationships/hyperlink" Target="https://www.boe.es/boe/dias/2021/12/08/pdfs/BOE-A-2021-20258.pdf" TargetMode="External"/><Relationship Id="rId6" Type="http://schemas.openxmlformats.org/officeDocument/2006/relationships/hyperlink" Target="https://www.boe.es/diario_boe/txt.php?id=BOE-A-2023-12871" TargetMode="External"/><Relationship Id="rId11" Type="http://schemas.openxmlformats.org/officeDocument/2006/relationships/hyperlink" Target="https://www.boe.es/boe/dias/2022/06/22/pdfs/BOE-A-2022-10337.pdf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www.boe.es/diario_boe/txt.php?id=BOE-A-2022-22656" TargetMode="External"/><Relationship Id="rId15" Type="http://schemas.openxmlformats.org/officeDocument/2006/relationships/hyperlink" Target="https://www.boe.es/boe/dias/2024/01/23/pdfs/BOE-A-2024-1284.pdf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ww.boe.es/diario_boe/txt.php?id=BOE-A-2021-11957" TargetMode="External"/><Relationship Id="rId19" Type="http://schemas.openxmlformats.org/officeDocument/2006/relationships/hyperlink" Target="https://www.mintur.gob.es/PortalAyudas/plataformas-tecnologicas-RDTI/Concesion/convocatoria-2024/Documents/18022025_Prop_resolucion_prov-f.pdf" TargetMode="External"/><Relationship Id="rId4" Type="http://schemas.openxmlformats.org/officeDocument/2006/relationships/hyperlink" Target="https://www.boe.es/buscar/doc.php?id=BOE-A-2022-5653" TargetMode="External"/><Relationship Id="rId9" Type="http://schemas.openxmlformats.org/officeDocument/2006/relationships/hyperlink" Target="https://www.boe.es/boe/dias/2021/12/15/pdfs/BOE-A-2021-20690.pdf" TargetMode="External"/><Relationship Id="rId14" Type="http://schemas.openxmlformats.org/officeDocument/2006/relationships/hyperlink" Target="https://www.pap.hacienda.gob.es/bdnstrans/GE/es/convocatoria/646161" TargetMode="External"/><Relationship Id="rId22" Type="http://schemas.openxmlformats.org/officeDocument/2006/relationships/hyperlink" Target="https://sede.asturias.es/bopa/2024/07/25/2024-06513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22/06/18/pdfs/BOE-A-2022-10105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boe.es/boe/dias/2023/04/03/pdfs/BOE-A-2023-8397.pdf" TargetMode="External"/><Relationship Id="rId1" Type="http://schemas.openxmlformats.org/officeDocument/2006/relationships/hyperlink" Target="https://www.lamoncloa.gob.es/consejodeministros/Paginas/enlaces/130721-enlace-vivienda.aspx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ede.asturias.es/documents/217768/1416596/Relaciones+Trimestrales+Contratos+Menores+CONSEJER%C3%8DA+DE+HACIENDA+expediente++1T-2022.pdf/b76a837d-b3ed-d1e0-f25f-f349fa62813c?t=1651833449148" TargetMode="External"/><Relationship Id="rId4" Type="http://schemas.openxmlformats.org/officeDocument/2006/relationships/hyperlink" Target="https://www.boe.es/boe/dias/2021/05/12/pdfs/BOE-A-2021-7873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3/06/03/pdfs/BOE-A-2023-13312.pdf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www.boe.es/diario_boe/txt.php?id=BOE-A-2021-16233" TargetMode="External"/><Relationship Id="rId7" Type="http://schemas.openxmlformats.org/officeDocument/2006/relationships/hyperlink" Target="https://www.boe.es/boe/dias/2021/08/04/pdfs/BOE-A-2021-13268.pdf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boe.es/buscar/doc.php?id=BOE-A-2020-9273" TargetMode="External"/><Relationship Id="rId1" Type="http://schemas.openxmlformats.org/officeDocument/2006/relationships/hyperlink" Target="https://www.boe.es/boe/dias/2021/08/04/pdfs/BOE-A-2021-13268.pdf" TargetMode="External"/><Relationship Id="rId6" Type="http://schemas.openxmlformats.org/officeDocument/2006/relationships/hyperlink" Target="https://www.lamoncloa.gob.es/serviciosdeprensa/notasprensa/transportes/Paginas/2022/130922-sectorial-vivienda-prtr.aspx" TargetMode="External"/><Relationship Id="rId11" Type="http://schemas.openxmlformats.org/officeDocument/2006/relationships/hyperlink" Target="https://sede.asturias.es/bopa/2021/06/30/2021-06498.pdf" TargetMode="External"/><Relationship Id="rId5" Type="http://schemas.openxmlformats.org/officeDocument/2006/relationships/hyperlink" Target="https://www.boe.es/eli/es/rd/2021/10/05/853/dof/spa/pdf" TargetMode="External"/><Relationship Id="rId10" Type="http://schemas.openxmlformats.org/officeDocument/2006/relationships/hyperlink" Target="https://www.boe.es/boe/dias/2024/07/30/pdfs/BOE-A-2024-15692.pdf" TargetMode="External"/><Relationship Id="rId4" Type="http://schemas.openxmlformats.org/officeDocument/2006/relationships/hyperlink" Target="https://www.lamoncloa.gob.es/serviciosdeprensa/notasprensa/transportes/Paginas/2022/130922-sectorial-vivienda-prtr.aspx" TargetMode="External"/><Relationship Id="rId9" Type="http://schemas.openxmlformats.org/officeDocument/2006/relationships/hyperlink" Target="https://www.boe.es/boe/dias/2021/12/11/pdfs/BOE-A-2021-20480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e.es/boe/dias/2023/07/29/pdfs/BOE-A-2023-17500.pdf" TargetMode="External"/><Relationship Id="rId18" Type="http://schemas.openxmlformats.org/officeDocument/2006/relationships/hyperlink" Target="https://www.boe.es/boe/dias/2023/07/29/pdfs/BOE-A-2023-17500.pdf" TargetMode="External"/><Relationship Id="rId26" Type="http://schemas.openxmlformats.org/officeDocument/2006/relationships/hyperlink" Target="https://www.boe.es/diario_boe/txt.php?id=BOE-A-2021-10824" TargetMode="External"/><Relationship Id="rId39" Type="http://schemas.openxmlformats.org/officeDocument/2006/relationships/hyperlink" Target="https://contrataciondelestado.es/wps/wcm/connect/0e911364-b49e-4041-9bf7-0f1dfbd59f1c/DOC_CN2022-493059.pdf?MOD=AJPERES" TargetMode="External"/><Relationship Id="rId21" Type="http://schemas.openxmlformats.org/officeDocument/2006/relationships/hyperlink" Target="https://www.boe.es/diario_boe/txt.php?id=BOE-A-2021-18817" TargetMode="External"/><Relationship Id="rId34" Type="http://schemas.openxmlformats.org/officeDocument/2006/relationships/hyperlink" Target="https://www.boe.es/diario_boe/txt.php?id=BOE-A-2021-10824" TargetMode="External"/><Relationship Id="rId42" Type="http://schemas.openxmlformats.org/officeDocument/2006/relationships/hyperlink" Target="https://trabajastur.asturias.es/i3-adquisici%C3%B3n-de-nuevas-competencias-para-la-transformaci%C3%B3n-digital-verde-y-productiva.-detecci%C3%B3n-de-necesidades-formativas" TargetMode="External"/><Relationship Id="rId47" Type="http://schemas.openxmlformats.org/officeDocument/2006/relationships/hyperlink" Target="https://sede.asturias.es/bopa/2023/01/03/2022-10429.pdf" TargetMode="External"/><Relationship Id="rId50" Type="http://schemas.openxmlformats.org/officeDocument/2006/relationships/hyperlink" Target="https://sede.asturias.es/bopa/2021/12/31/2021-11409.pdf" TargetMode="External"/><Relationship Id="rId55" Type="http://schemas.openxmlformats.org/officeDocument/2006/relationships/hyperlink" Target="https://sede.asturias.es/bopa/2024/01/11/2023-11818.pdf" TargetMode="External"/><Relationship Id="rId7" Type="http://schemas.openxmlformats.org/officeDocument/2006/relationships/hyperlink" Target="https://www.boe.es/buscar/doc.php?id=BOE-A-2023-14458" TargetMode="External"/><Relationship Id="rId2" Type="http://schemas.openxmlformats.org/officeDocument/2006/relationships/hyperlink" Target="https://portal.mineco.gob.es/RecursosNoticia/mineco/prensa/noticias/2021/211005_np_programas.pdf" TargetMode="External"/><Relationship Id="rId16" Type="http://schemas.openxmlformats.org/officeDocument/2006/relationships/hyperlink" Target="https://www.boe.es/boe/dias/2023/07/06/pdfs/BOE-A-2023-15719.pdf" TargetMode="External"/><Relationship Id="rId20" Type="http://schemas.openxmlformats.org/officeDocument/2006/relationships/hyperlink" Target="https://www.boe.es/boe/dias/2021/11/17/pdfs/BOE-A-2021-18818.pdf" TargetMode="External"/><Relationship Id="rId29" Type="http://schemas.openxmlformats.org/officeDocument/2006/relationships/hyperlink" Target="https://www.transicionjusta.gob.es/reactivacion_comarcas/common/CONVENIO%20RESTAURACION%20AST.pdf" TargetMode="External"/><Relationship Id="rId41" Type="http://schemas.openxmlformats.org/officeDocument/2006/relationships/hyperlink" Target="https://contrataciondelestado.es/wps/wcm/connect/8d1d8e5e-60e2-418d-aa20-afd1f942bbd3/DOC_CN2022-488913.pdf?MOD=AJPERES" TargetMode="External"/><Relationship Id="rId54" Type="http://schemas.openxmlformats.org/officeDocument/2006/relationships/hyperlink" Target="https://sede.asturias.es/bopa/2023/01/09/2022-10787.pdf" TargetMode="External"/><Relationship Id="rId62" Type="http://schemas.openxmlformats.org/officeDocument/2006/relationships/drawing" Target="../drawings/drawing5.xml"/><Relationship Id="rId1" Type="http://schemas.openxmlformats.org/officeDocument/2006/relationships/hyperlink" Target="https://www.boe.es/diario_boe/txt.php?id=BOE-A-2021-18895" TargetMode="External"/><Relationship Id="rId6" Type="http://schemas.openxmlformats.org/officeDocument/2006/relationships/hyperlink" Target="https://www.boe.es/diario_boe/txt.php?id=BOE-A-2021-14163" TargetMode="External"/><Relationship Id="rId11" Type="http://schemas.openxmlformats.org/officeDocument/2006/relationships/hyperlink" Target="https://www.boe.es/boe/dias/2022/05/19/pdfs/BOE-A-2022-8223.pdf" TargetMode="External"/><Relationship Id="rId24" Type="http://schemas.openxmlformats.org/officeDocument/2006/relationships/hyperlink" Target="https://www.boe.es/diario_boe/txt.php?id=BOE-A-2021-18816" TargetMode="External"/><Relationship Id="rId32" Type="http://schemas.openxmlformats.org/officeDocument/2006/relationships/hyperlink" Target="https://www.boe.es/boe/dias/2022/05/19/pdfs/BOE-A-2022-8223.pdf" TargetMode="External"/><Relationship Id="rId37" Type="http://schemas.openxmlformats.org/officeDocument/2006/relationships/hyperlink" Target="https://sede.asturias.es/bopa/2022/10/14/2022-07740.pdf" TargetMode="External"/><Relationship Id="rId40" Type="http://schemas.openxmlformats.org/officeDocument/2006/relationships/hyperlink" Target="https://contrataciondelestado.es/wps/wcm/connect/e2a678fb-c105-4d7d-9904-bdd82f7c5d9e/DOC_CAN_ADJ2022-953667.pdf?MOD=AJPERES" TargetMode="External"/><Relationship Id="rId45" Type="http://schemas.openxmlformats.org/officeDocument/2006/relationships/hyperlink" Target="https://sede.asturias.es/bopa/2023/10/03/2023-08799.pdf" TargetMode="External"/><Relationship Id="rId53" Type="http://schemas.openxmlformats.org/officeDocument/2006/relationships/hyperlink" Target="https://sede.asturias.es/bopa/2021/08/03/2021-07509.pdf" TargetMode="External"/><Relationship Id="rId58" Type="http://schemas.openxmlformats.org/officeDocument/2006/relationships/hyperlink" Target="https://sede.asturias.es/bopa/2022/12/30/2022-10612.pdf" TargetMode="External"/><Relationship Id="rId5" Type="http://schemas.openxmlformats.org/officeDocument/2006/relationships/hyperlink" Target="https://www.boe.es/boe/dias/2022/05/19/pdfs/BOE-A-2022-8223.pdf" TargetMode="External"/><Relationship Id="rId15" Type="http://schemas.openxmlformats.org/officeDocument/2006/relationships/hyperlink" Target="https://www.boe.es/buscar/doc.php?id=BOE-A-2023-14458" TargetMode="External"/><Relationship Id="rId23" Type="http://schemas.openxmlformats.org/officeDocument/2006/relationships/hyperlink" Target="https://www.boe.es/diario_boe/txt.php?id=BOE-A-2020-6235" TargetMode="External"/><Relationship Id="rId28" Type="http://schemas.openxmlformats.org/officeDocument/2006/relationships/hyperlink" Target="https://www.boe.es/boe/dias/2021/12/22/pdfs/BOE-A-2021-21106.pdf" TargetMode="External"/><Relationship Id="rId36" Type="http://schemas.openxmlformats.org/officeDocument/2006/relationships/hyperlink" Target="https://sede.asturias.es/bopa/2022/08/04/2022-06148.pdf" TargetMode="External"/><Relationship Id="rId49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57" Type="http://schemas.openxmlformats.org/officeDocument/2006/relationships/hyperlink" Target="https://sede.asturias.es/bopa/2024/07/31/2024-06830.pdf" TargetMode="External"/><Relationship Id="rId61" Type="http://schemas.openxmlformats.org/officeDocument/2006/relationships/printerSettings" Target="../printerSettings/printerSettings5.bin"/><Relationship Id="rId10" Type="http://schemas.openxmlformats.org/officeDocument/2006/relationships/hyperlink" Target="https://www.boe.es/diario_boe/txt.php?id=BOE-A-2021-14163" TargetMode="External"/><Relationship Id="rId19" Type="http://schemas.openxmlformats.org/officeDocument/2006/relationships/hyperlink" Target="https://www.boe.es/boe/dias/2023/07/29/pdfs/BOE-A-2023-17500.pdf" TargetMode="External"/><Relationship Id="rId31" Type="http://schemas.openxmlformats.org/officeDocument/2006/relationships/hyperlink" Target="https://www.boe.es/boe/dias/2022/05/27/pdfs/BOE-A-2022-8697.pdf" TargetMode="External"/><Relationship Id="rId44" Type="http://schemas.openxmlformats.org/officeDocument/2006/relationships/hyperlink" Target="https://trabajastur.asturias.es/documents/36440/1395566/Convenio.pdf/044d5d7c-cdb1-696a-6976-f57952d84a39?t=1642669371428" TargetMode="External"/><Relationship Id="rId52" Type="http://schemas.openxmlformats.org/officeDocument/2006/relationships/hyperlink" Target="https://sede.asturias.es/bopa/2023/05/25/2023-04316.pdf" TargetMode="External"/><Relationship Id="rId60" Type="http://schemas.openxmlformats.org/officeDocument/2006/relationships/hyperlink" Target="https://sede.asturias.es/bopa/2024/01/11/2023-11804.pdf" TargetMode="External"/><Relationship Id="rId4" Type="http://schemas.openxmlformats.org/officeDocument/2006/relationships/hyperlink" Target="https://www.boe.es/boe/dias/2022/07/27/pdfs/BOE-A-2022-12506.pdf" TargetMode="External"/><Relationship Id="rId9" Type="http://schemas.openxmlformats.org/officeDocument/2006/relationships/hyperlink" Target="https://www.boe.es/boe/dias/2022/06/30/pdfs/BOE-A-2022-10839.pdf" TargetMode="External"/><Relationship Id="rId14" Type="http://schemas.openxmlformats.org/officeDocument/2006/relationships/hyperlink" Target="https://www.boe.es/diario_boe/txt.php?id=BOE-A-2021-14163" TargetMode="External"/><Relationship Id="rId22" Type="http://schemas.openxmlformats.org/officeDocument/2006/relationships/hyperlink" Target="https://www.boe.es/eli/es/rd/2021/04/13/266" TargetMode="External"/><Relationship Id="rId27" Type="http://schemas.openxmlformats.org/officeDocument/2006/relationships/hyperlink" Target="https://www.transicionjusta.gob.es/reactivacion_comarcas/common/CONVENIO%20RESTAURACION%20AST.pdf" TargetMode="External"/><Relationship Id="rId30" Type="http://schemas.openxmlformats.org/officeDocument/2006/relationships/hyperlink" Target="https://www.boe.es/boe/dias/2024/07/30/pdfs/BOE-A-2024-15690.pdf" TargetMode="External"/><Relationship Id="rId35" Type="http://schemas.openxmlformats.org/officeDocument/2006/relationships/hyperlink" Target="https://sede.asturias.es/bopa/2021/12/31/2021-11367.pdf" TargetMode="External"/><Relationship Id="rId43" Type="http://schemas.openxmlformats.org/officeDocument/2006/relationships/hyperlink" Target="https://contrataciondelestado.es/wps/wcm/connect/e4c65b31-7dbb-4b06-b811-612dd4819320/DOC_CN2022-515634.pdf?MOD=AJPERES" TargetMode="External"/><Relationship Id="rId48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56" Type="http://schemas.openxmlformats.org/officeDocument/2006/relationships/hyperlink" Target="https://sede.asturias.es/bopa/2022/01/10/2021-11400.pdf" TargetMode="External"/><Relationship Id="rId8" Type="http://schemas.openxmlformats.org/officeDocument/2006/relationships/hyperlink" Target="https://www.boe.es/boe/dias/2022/01/04/pdfs/BOE-A-2022-196.pdf" TargetMode="External"/><Relationship Id="rId51" Type="http://schemas.openxmlformats.org/officeDocument/2006/relationships/hyperlink" Target="https://contrataciondelestado.es/wps/wcm/connect/2fb318f4-63dc-4717-9e53-4c222505244c/DOC_CN2022-310923.html?MOD=AJPERES" TargetMode="External"/><Relationship Id="rId3" Type="http://schemas.openxmlformats.org/officeDocument/2006/relationships/hyperlink" Target="https://www.boe.es/diario_boe/txt.php?id=BOE-A-2022-6556" TargetMode="External"/><Relationship Id="rId12" Type="http://schemas.openxmlformats.org/officeDocument/2006/relationships/hyperlink" Target="https://www.boe.es/boe/dias/2023/06/17/pdfs/BOE-A-2023-14458.pdf" TargetMode="External"/><Relationship Id="rId17" Type="http://schemas.openxmlformats.org/officeDocument/2006/relationships/hyperlink" Target="https://www.boe.es/boe/dias/2023/06/17/pdfs/BOE-A-2023-14458.pdf" TargetMode="External"/><Relationship Id="rId25" Type="http://schemas.openxmlformats.org/officeDocument/2006/relationships/hyperlink" Target="https://www.boe.es/diario_boe/txt.php?id=BOE-A-2021-18815" TargetMode="External"/><Relationship Id="rId33" Type="http://schemas.openxmlformats.org/officeDocument/2006/relationships/hyperlink" Target="https://www.boe.es/diario_boe/txt.php?id=BOE-A-2021-14163" TargetMode="External"/><Relationship Id="rId38" Type="http://schemas.openxmlformats.org/officeDocument/2006/relationships/hyperlink" Target="https://sede.asturias.es/bopa/2022/03/30/2022-02298.pdf" TargetMode="External"/><Relationship Id="rId46" Type="http://schemas.openxmlformats.org/officeDocument/2006/relationships/hyperlink" Target="https://sede.asturias.es/bopa/2023/12/28/2023-11587.pdf" TargetMode="External"/><Relationship Id="rId59" Type="http://schemas.openxmlformats.org/officeDocument/2006/relationships/hyperlink" Target="https://sede.asturias.es/bopa/2023/11/16/2023-09997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9/22/pdfs/BOE-A-2022-15443.pdf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www.sanidad.gob.es/organizacion/consejoInterterri/docs/1369.pdf" TargetMode="External"/><Relationship Id="rId7" Type="http://schemas.openxmlformats.org/officeDocument/2006/relationships/hyperlink" Target="https://www.sanidad.gob.es/organizacion/consejoInterterri/docs/1574.pdf" TargetMode="External"/><Relationship Id="rId12" Type="http://schemas.openxmlformats.org/officeDocument/2006/relationships/hyperlink" Target="https://www.sanidad.gob.es/organizacion/consejoInterterri/docs/1574.pdf" TargetMode="External"/><Relationship Id="rId2" Type="http://schemas.openxmlformats.org/officeDocument/2006/relationships/hyperlink" Target="https://www.sanidad.gob.es/organizacion/consejoInterterri/docs/1403.pdf" TargetMode="External"/><Relationship Id="rId1" Type="http://schemas.openxmlformats.org/officeDocument/2006/relationships/hyperlink" Target="https://www.sanidad.gob.es/organizacion/consejoInterterri/docs/1402.pdf" TargetMode="External"/><Relationship Id="rId6" Type="http://schemas.openxmlformats.org/officeDocument/2006/relationships/hyperlink" Target="https://www.sanidad.gob.es/organizacion/consejoInterterri/docs/1534.pdf" TargetMode="External"/><Relationship Id="rId11" Type="http://schemas.openxmlformats.org/officeDocument/2006/relationships/hyperlink" Target="https://www.sanidad.gob.es/organizacion/consejoInterterri/docs/1575.pdf" TargetMode="External"/><Relationship Id="rId5" Type="http://schemas.openxmlformats.org/officeDocument/2006/relationships/hyperlink" Target="https://www.sanidad.gob.es/organizacion/consejoInterterri/docs/1406.pdf" TargetMode="External"/><Relationship Id="rId10" Type="http://schemas.openxmlformats.org/officeDocument/2006/relationships/hyperlink" Target="https://www.sanidad.gob.es/organizacion/consejoInterterri/docs/1575.pdf" TargetMode="External"/><Relationship Id="rId4" Type="http://schemas.openxmlformats.org/officeDocument/2006/relationships/hyperlink" Target="https://www.boe.es/boe/dias/2022/09/22/pdfs/BOE-A-2022-15443.pdf" TargetMode="External"/><Relationship Id="rId9" Type="http://schemas.openxmlformats.org/officeDocument/2006/relationships/hyperlink" Target="https://www.sanidad.gob.es/organizacion/consejoInterterri/docs/1573.pdf" TargetMode="External"/><Relationship Id="rId1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09/23/pdfs/BOE-A-2021-15398.pdf" TargetMode="External"/><Relationship Id="rId13" Type="http://schemas.openxmlformats.org/officeDocument/2006/relationships/hyperlink" Target="https://www.boe.es/boe/dias/2024/10/28/pdfs/BOE-A-2024-22177.pdf" TargetMode="External"/><Relationship Id="rId18" Type="http://schemas.openxmlformats.org/officeDocument/2006/relationships/hyperlink" Target="https://sede.asturias.es/bopa/2022/01/25/2022-00200.pdf" TargetMode="External"/><Relationship Id="rId3" Type="http://schemas.openxmlformats.org/officeDocument/2006/relationships/hyperlink" Target="https://www.boe.es/boe/dias/2021/12/29/pdfs/BOE-A-2021-21761.pdf" TargetMode="External"/><Relationship Id="rId21" Type="http://schemas.openxmlformats.org/officeDocument/2006/relationships/drawing" Target="../drawings/drawing7.xml"/><Relationship Id="rId7" Type="http://schemas.openxmlformats.org/officeDocument/2006/relationships/hyperlink" Target="https://www.boe.es/boe/dias/2022/08/03/pdfs/BOE-A-2022-13094.pdf" TargetMode="External"/><Relationship Id="rId12" Type="http://schemas.openxmlformats.org/officeDocument/2006/relationships/hyperlink" Target="https://www.boe.es/boe/dias/2023/07/03/pdfs/BOE-A-2023-15427.pdf" TargetMode="External"/><Relationship Id="rId17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2" Type="http://schemas.openxmlformats.org/officeDocument/2006/relationships/hyperlink" Target="https://www.lamoncloa.gob.es/consejodeministros/referencias/Paginas/2021/refc20210713.aspx?qfr=16" TargetMode="External"/><Relationship Id="rId16" Type="http://schemas.openxmlformats.org/officeDocument/2006/relationships/hyperlink" Target="https://www.boe.es/diario_boe/txt.php?id=BOE-A-2024-25845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https://www.boe.es/boe/dias/2021/09/23/pdfs/BOE-A-2021-15395.pdf" TargetMode="External"/><Relationship Id="rId6" Type="http://schemas.openxmlformats.org/officeDocument/2006/relationships/hyperlink" Target="https://www.boe.es/boe/dias/2022/08/03/pdfs/BOE-A-2022-13093.pdf" TargetMode="External"/><Relationship Id="rId11" Type="http://schemas.openxmlformats.org/officeDocument/2006/relationships/hyperlink" Target="https://www.boe.es/boe/dias/2022/12/14/pdfs/BOE-A-2022-21172.pdf" TargetMode="External"/><Relationship Id="rId5" Type="http://schemas.openxmlformats.org/officeDocument/2006/relationships/hyperlink" Target="https://sede.asturias.es/bopa/2022/01/25/2022-00200.pdf" TargetMode="External"/><Relationship Id="rId15" Type="http://schemas.openxmlformats.org/officeDocument/2006/relationships/hyperlink" Target="https://www.boe.es/diario_boe/txt.php?id=BOE-A-2024-25845" TargetMode="External"/><Relationship Id="rId10" Type="http://schemas.openxmlformats.org/officeDocument/2006/relationships/hyperlink" Target="https://www.boe.es/boe/dias/2021/09/23/pdfs/BOE-A-2021-15397.pdf" TargetMode="External"/><Relationship Id="rId19" Type="http://schemas.openxmlformats.org/officeDocument/2006/relationships/hyperlink" Target="file:///C:\Users\MANUEASG\AppData\Downloads\RES%20Y%20CONVOCATORIA%20FIRM%20Y%20REGIST.PDF" TargetMode="External"/><Relationship Id="rId4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9" Type="http://schemas.openxmlformats.org/officeDocument/2006/relationships/hyperlink" Target="https://www.boe.es/boe/dias/2022/08/03/pdfs/BOE-A-2022-13096.pdf" TargetMode="External"/><Relationship Id="rId14" Type="http://schemas.openxmlformats.org/officeDocument/2006/relationships/hyperlink" Target="https://www.todofp.es/comunes/noticias/2022/23-11-2022redestatalcentrosexcelenciafp.html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11/17/pdfs/BOE-A-2021-18811.pdf" TargetMode="External"/><Relationship Id="rId13" Type="http://schemas.openxmlformats.org/officeDocument/2006/relationships/hyperlink" Target="https://www.miteco.gob.es/es/prensa/ultimas-noticias/la-conferencia-sectorial-de-medio-ambiente-ratifica-la-entrega-a-las-ccaa-de-511-millones-de-euros-para-inversiones-en-biodiversidad-agua-y-rest/tcm:30-529205" TargetMode="External"/><Relationship Id="rId18" Type="http://schemas.openxmlformats.org/officeDocument/2006/relationships/hyperlink" Target="https://www.lamoncloa.gob.es/serviciosdeprensa/notasprensa/transicion-ecologica/Paginas/2022/200622-medio-ambiente.aspx" TargetMode="External"/><Relationship Id="rId26" Type="http://schemas.openxmlformats.org/officeDocument/2006/relationships/hyperlink" Target="https://sede.asturias.es/bopa/2022/05/17/2022-03510.pdf" TargetMode="External"/><Relationship Id="rId3" Type="http://schemas.openxmlformats.org/officeDocument/2006/relationships/hyperlink" Target="https://www.boe.es/boe/dias/2021/11/03/pdfs/BOE-A-2021-17911.pdf" TargetMode="External"/><Relationship Id="rId21" Type="http://schemas.openxmlformats.org/officeDocument/2006/relationships/hyperlink" Target="https://sede.asturias.es/bopa/2024/01/11/2024-00097.pdf" TargetMode="External"/><Relationship Id="rId7" Type="http://schemas.openxmlformats.org/officeDocument/2006/relationships/hyperlink" Target="https://www.mitma.gob.es/recursos_mfom/paginabasica/recursos/20211105_certificado_acuerdo_conferencia_nacional_de_transporte_firmado.pdf" TargetMode="External"/><Relationship Id="rId12" Type="http://schemas.openxmlformats.org/officeDocument/2006/relationships/hyperlink" Target="https://www.boe.es/buscar/doc.php?id=BOE-A-2023-23389" TargetMode="External"/><Relationship Id="rId17" Type="http://schemas.openxmlformats.org/officeDocument/2006/relationships/hyperlink" Target="https://www.miteco.gob.es/es/calidad-y-evaluacion-ambiental/temas/prevencion-y-gestion-residuos/report_certificadoacuerdo3residuoscsma14-4-21_tcm30-525645.pdf" TargetMode="External"/><Relationship Id="rId25" Type="http://schemas.openxmlformats.org/officeDocument/2006/relationships/hyperlink" Target="https://www.pap.hacienda.gob.es/bdnstrans/GE/es/convocatoria/603815" TargetMode="External"/><Relationship Id="rId2" Type="http://schemas.openxmlformats.org/officeDocument/2006/relationships/hyperlink" Target="https://www.lamoncloa.gob.es/serviciosdeprensa/notasprensa/agricultura/Paginas/2021/211021-agricultura.aspx" TargetMode="External"/><Relationship Id="rId16" Type="http://schemas.openxmlformats.org/officeDocument/2006/relationships/hyperlink" Target="https://www.miteco.gob.es/content/dam/miteco/es/agua/temas/pertes/conferencia-sectorial/2024-07-24-CSMA_AcuerdoSegundoRepartoPERTEciclodelagua.pdf" TargetMode="External"/><Relationship Id="rId20" Type="http://schemas.openxmlformats.org/officeDocument/2006/relationships/hyperlink" Target="https://sede.asturias.es/bopa/2022/09/30/2022-07200.pdf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6" Type="http://schemas.openxmlformats.org/officeDocument/2006/relationships/hyperlink" Target="https://www.boe.es/boe/dias/2022/11/10/pdfs/BOE-A-2022-18446.pdf" TargetMode="External"/><Relationship Id="rId11" Type="http://schemas.openxmlformats.org/officeDocument/2006/relationships/hyperlink" Target="https://www.boe.es/boe/dias/2024/07/24/pdfs/BOE-A-2024-15337.pdf" TargetMode="External"/><Relationship Id="rId24" Type="http://schemas.openxmlformats.org/officeDocument/2006/relationships/hyperlink" Target="https://sede.asturias.es/bopa/2022/05/17/2022-03509.pdf" TargetMode="External"/><Relationship Id="rId5" Type="http://schemas.openxmlformats.org/officeDocument/2006/relationships/hyperlink" Target="https://www.lamoncloa.gob.es/serviciosdeprensa/notasprensa/agricultura/Paginas/2021/211021-agricultura.aspx" TargetMode="External"/><Relationship Id="rId15" Type="http://schemas.openxmlformats.org/officeDocument/2006/relationships/hyperlink" Target="https://www.prtr.miteco.gob.es/content/dam/prtr/es/perte/acuerdoconferenciasectorialmedioambienterestauracionfluvialperteciclodelagua20-6-22_tcm30-545952.pdf" TargetMode="External"/><Relationship Id="rId23" Type="http://schemas.openxmlformats.org/officeDocument/2006/relationships/hyperlink" Target="https://sede.asturias.es/bopa/2023/06/16/2023-05257.pdf" TargetMode="External"/><Relationship Id="rId28" Type="http://schemas.openxmlformats.org/officeDocument/2006/relationships/printerSettings" Target="../printerSettings/printerSettings8.bin"/><Relationship Id="rId10" Type="http://schemas.openxmlformats.org/officeDocument/2006/relationships/hyperlink" Target="https://www.lamoncloa.gob.es/consejodeministros/referencias/Paginas/2022/refc20220830cc.aspx" TargetMode="External"/><Relationship Id="rId19" Type="http://schemas.openxmlformats.org/officeDocument/2006/relationships/hyperlink" Target="https://sede.asturias.es/bopa/2022/05/24/2022-03765.pdf" TargetMode="External"/><Relationship Id="rId4" Type="http://schemas.openxmlformats.org/officeDocument/2006/relationships/hyperlink" Target="https://www.boe.es/boe/dias/2021/11/03/pdfs/BOE-A-2021-17912.pdf" TargetMode="External"/><Relationship Id="rId9" Type="http://schemas.openxmlformats.org/officeDocument/2006/relationships/hyperlink" Target="https://www.boe.es/boe/dias/2022/10/26/pdfs/BOE-A-2022-17473.pdf" TargetMode="External"/><Relationship Id="rId14" Type="http://schemas.openxmlformats.org/officeDocument/2006/relationships/hyperlink" Target="https://planderecuperacion.gob.es/como-acceder-a-los-fondos/pertes/perte-de-digitalizacion-del-ciclo-del-agua" TargetMode="External"/><Relationship Id="rId22" Type="http://schemas.openxmlformats.org/officeDocument/2006/relationships/hyperlink" Target="https://sede.asturias.es/bopa/2024/05/03/2024-03753.pdf" TargetMode="External"/><Relationship Id="rId27" Type="http://schemas.openxmlformats.org/officeDocument/2006/relationships/hyperlink" Target="https://sede.asturias.es/bopa/2022/11/16/2022-08633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miteco.gob.es/es/prensa/ultimas-noticias/el-gobierno-autoriza-el-reparto-de-30-millones-de-euros-a-las-ccaa-para-la-protecci%C3%B3n-de-la-biodiversidad-marina/tcm:30-541496" TargetMode="External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122"/>
  <sheetViews>
    <sheetView tabSelected="1" workbookViewId="0">
      <pane xSplit="3" ySplit="11" topLeftCell="D12" activePane="bottomRight" state="frozen"/>
      <selection pane="topRight" activeCell="D1" sqref="D1"/>
      <selection pane="bottomLeft" activeCell="A11" sqref="A11"/>
      <selection pane="bottomRight"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1" style="1" customWidth="1"/>
    <col min="3" max="3" width="45.85546875" style="1" customWidth="1"/>
    <col min="4" max="9" width="11.5703125" style="1" customWidth="1"/>
    <col min="10" max="10" width="1.85546875" style="1" customWidth="1"/>
    <col min="11" max="13" width="15.28515625" style="1" customWidth="1"/>
    <col min="14" max="16384" width="11.42578125" style="1"/>
  </cols>
  <sheetData>
    <row r="1" spans="2:15" ht="37.5" customHeight="1" x14ac:dyDescent="0.25"/>
    <row r="2" spans="2:15" ht="37.5" customHeight="1" x14ac:dyDescent="0.25"/>
    <row r="3" spans="2:15" ht="23.25" x14ac:dyDescent="0.25">
      <c r="B3" s="537" t="s">
        <v>0</v>
      </c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</row>
    <row r="4" spans="2:15" ht="23.25" x14ac:dyDescent="0.25">
      <c r="B4" s="538" t="s">
        <v>506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</row>
    <row r="5" spans="2:15" ht="18.75" x14ac:dyDescent="0.25">
      <c r="B5" s="540" t="s">
        <v>531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</row>
    <row r="6" spans="2:15" ht="9.75" customHeight="1" x14ac:dyDescent="0.25"/>
    <row r="7" spans="2:15" ht="21" x14ac:dyDescent="0.25">
      <c r="B7" s="539" t="s">
        <v>250</v>
      </c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</row>
    <row r="8" spans="2:15" ht="15.75" thickBot="1" x14ac:dyDescent="0.3"/>
    <row r="9" spans="2:15" ht="28.5" customHeight="1" thickBot="1" x14ac:dyDescent="0.3">
      <c r="D9" s="534" t="s">
        <v>528</v>
      </c>
      <c r="E9" s="535"/>
      <c r="F9" s="535"/>
      <c r="G9" s="535"/>
      <c r="H9" s="535"/>
      <c r="I9" s="536"/>
      <c r="K9" s="534" t="s">
        <v>529</v>
      </c>
      <c r="L9" s="535"/>
      <c r="M9" s="536"/>
    </row>
    <row r="10" spans="2:15" ht="30.75" thickBot="1" x14ac:dyDescent="0.3">
      <c r="D10" s="201">
        <v>2020</v>
      </c>
      <c r="E10" s="235">
        <v>2021</v>
      </c>
      <c r="F10" s="202">
        <v>2022</v>
      </c>
      <c r="G10" s="203">
        <v>2023</v>
      </c>
      <c r="H10" s="399" t="s">
        <v>503</v>
      </c>
      <c r="I10" s="204" t="s">
        <v>504</v>
      </c>
      <c r="K10" s="250" t="s">
        <v>2</v>
      </c>
      <c r="L10" s="73" t="s">
        <v>3</v>
      </c>
      <c r="M10" s="73" t="s">
        <v>4</v>
      </c>
    </row>
    <row r="11" spans="2:15" ht="9.75" customHeight="1" thickBot="1" x14ac:dyDescent="0.3"/>
    <row r="12" spans="2:15" ht="16.5" thickBot="1" x14ac:dyDescent="0.3">
      <c r="B12" s="26" t="s">
        <v>372</v>
      </c>
      <c r="D12" s="205">
        <f t="shared" ref="D12:I12" si="0">SUM(D13:D18)</f>
        <v>0</v>
      </c>
      <c r="E12" s="236">
        <f t="shared" si="0"/>
        <v>36.98587217</v>
      </c>
      <c r="F12" s="206">
        <f t="shared" si="0"/>
        <v>37.812851040000005</v>
      </c>
      <c r="G12" s="207">
        <f t="shared" si="0"/>
        <v>39.379811920000002</v>
      </c>
      <c r="H12" s="207">
        <f t="shared" si="0"/>
        <v>2.996</v>
      </c>
      <c r="I12" s="208">
        <f t="shared" si="0"/>
        <v>117.17453513</v>
      </c>
      <c r="K12" s="205">
        <f>SUM(K13:K18)</f>
        <v>104.63401146000001</v>
      </c>
      <c r="L12" s="236">
        <f>SUM(L13:L18)</f>
        <v>100.86043376000001</v>
      </c>
      <c r="M12" s="242">
        <f>SUM(M13:M18)</f>
        <v>92.438519119999995</v>
      </c>
      <c r="N12" s="382"/>
      <c r="O12" s="382"/>
    </row>
    <row r="13" spans="2:15" ht="15.75" x14ac:dyDescent="0.25">
      <c r="C13" s="1" t="s">
        <v>6</v>
      </c>
      <c r="D13" s="209">
        <v>0</v>
      </c>
      <c r="E13" s="237">
        <f>+'1. Presidencia'!E9</f>
        <v>2.53838813</v>
      </c>
      <c r="F13" s="210">
        <f>+'1. Presidencia'!F9</f>
        <v>3.61012069</v>
      </c>
      <c r="G13" s="211">
        <f>+'1. Presidencia'!G9</f>
        <v>3.3781051900000003</v>
      </c>
      <c r="H13" s="211">
        <v>0</v>
      </c>
      <c r="I13" s="212">
        <f>SUM(D13:H13)</f>
        <v>9.5266140099999994</v>
      </c>
      <c r="K13" s="209">
        <f>+'1. Presidencia'!H9</f>
        <v>11.091458709999999</v>
      </c>
      <c r="L13" s="237">
        <f>+'1. Presidencia'!I9</f>
        <v>11.091458709999999</v>
      </c>
      <c r="M13" s="246">
        <f>+'1. Presidencia'!J9</f>
        <v>11.010780839999999</v>
      </c>
      <c r="O13" s="382"/>
    </row>
    <row r="14" spans="2:15" ht="15.75" x14ac:dyDescent="0.25">
      <c r="C14" s="1" t="s">
        <v>29</v>
      </c>
      <c r="D14" s="209">
        <v>0</v>
      </c>
      <c r="E14" s="237">
        <v>0</v>
      </c>
      <c r="F14" s="210">
        <v>0</v>
      </c>
      <c r="G14" s="211">
        <f>+'1. Presidencia'!G13</f>
        <v>5.4189379999999998</v>
      </c>
      <c r="H14" s="211">
        <v>0</v>
      </c>
      <c r="I14" s="212">
        <f t="shared" ref="I14:I18" si="1">SUM(D14:H14)</f>
        <v>5.4189379999999998</v>
      </c>
      <c r="K14" s="209">
        <f>+'1. Presidencia'!H13</f>
        <v>5.5267263499999997</v>
      </c>
      <c r="L14" s="237">
        <f>+'1. Presidencia'!I13</f>
        <v>2.11749506</v>
      </c>
      <c r="M14" s="246">
        <f>+'1. Presidencia'!J13</f>
        <v>0.73360792000000008</v>
      </c>
      <c r="O14" s="382"/>
    </row>
    <row r="15" spans="2:15" ht="15.75" x14ac:dyDescent="0.25">
      <c r="C15" s="1" t="s">
        <v>30</v>
      </c>
      <c r="D15" s="209">
        <v>0</v>
      </c>
      <c r="E15" s="237">
        <f>+'1. Presidencia'!E16</f>
        <v>34.044906169999997</v>
      </c>
      <c r="F15" s="210">
        <f>+'1. Presidencia'!F16</f>
        <v>33.263382</v>
      </c>
      <c r="G15" s="211">
        <f>+'1. Presidencia'!G16-'1. Presidencia'!G23</f>
        <v>25.183372639999998</v>
      </c>
      <c r="H15" s="211">
        <f>+'1. Presidencia'!G23</f>
        <v>2.996</v>
      </c>
      <c r="I15" s="212">
        <f t="shared" si="1"/>
        <v>95.487660809999994</v>
      </c>
      <c r="K15" s="209">
        <f>+'1. Presidencia'!H16</f>
        <v>82.200031859999996</v>
      </c>
      <c r="L15" s="237">
        <f>+'1. Presidencia'!I16</f>
        <v>81.83568545</v>
      </c>
      <c r="M15" s="246">
        <f>+'1. Presidencia'!J16</f>
        <v>74.87833581999999</v>
      </c>
      <c r="O15" s="382"/>
    </row>
    <row r="16" spans="2:15" ht="15.75" x14ac:dyDescent="0.25">
      <c r="C16" s="1" t="s">
        <v>32</v>
      </c>
      <c r="D16" s="209">
        <v>0</v>
      </c>
      <c r="E16" s="237">
        <f>+'1. Presidencia'!E27</f>
        <v>0</v>
      </c>
      <c r="F16" s="210">
        <f>+'1. Presidencia'!F27</f>
        <v>0</v>
      </c>
      <c r="G16" s="211">
        <f>+'1. Presidencia'!G27</f>
        <v>1.29</v>
      </c>
      <c r="H16" s="211">
        <v>0</v>
      </c>
      <c r="I16" s="212">
        <f t="shared" si="1"/>
        <v>1.29</v>
      </c>
      <c r="K16" s="209">
        <f>+'1. Presidencia'!H27</f>
        <v>0.60373222999999998</v>
      </c>
      <c r="L16" s="237">
        <f>+'1. Presidencia'!I27</f>
        <v>0.60373222999999998</v>
      </c>
      <c r="M16" s="246">
        <f>+'1. Presidencia'!J27</f>
        <v>0.60373222999999998</v>
      </c>
      <c r="O16" s="382"/>
    </row>
    <row r="17" spans="2:15" ht="15.75" x14ac:dyDescent="0.25">
      <c r="C17" s="1" t="s">
        <v>35</v>
      </c>
      <c r="D17" s="209">
        <v>0</v>
      </c>
      <c r="E17" s="237">
        <f>+'1. Presidencia'!E31</f>
        <v>0</v>
      </c>
      <c r="F17" s="237">
        <f>+'1. Presidencia'!F31</f>
        <v>0</v>
      </c>
      <c r="G17" s="237">
        <f>+'1. Presidencia'!G29</f>
        <v>3.7533796800000001</v>
      </c>
      <c r="H17" s="237">
        <v>0</v>
      </c>
      <c r="I17" s="212">
        <f t="shared" si="1"/>
        <v>3.7533796800000001</v>
      </c>
      <c r="K17" s="209">
        <f>+'1. Presidencia'!H30</f>
        <v>3.7533796700000002</v>
      </c>
      <c r="L17" s="237">
        <f>+'1. Presidencia'!I30</f>
        <v>3.7533796700000002</v>
      </c>
      <c r="M17" s="246">
        <f>+'1. Presidencia'!J30</f>
        <v>3.7533796700000002</v>
      </c>
      <c r="O17" s="382"/>
    </row>
    <row r="18" spans="2:15" ht="16.5" thickBot="1" x14ac:dyDescent="0.3">
      <c r="C18" s="1" t="s">
        <v>38</v>
      </c>
      <c r="D18" s="219">
        <v>0</v>
      </c>
      <c r="E18" s="239">
        <f>+'1. Presidencia'!E34</f>
        <v>0.40257787</v>
      </c>
      <c r="F18" s="220">
        <f>+'1. Presidencia'!F34</f>
        <v>0.93934835000000005</v>
      </c>
      <c r="G18" s="221">
        <f>+'1. Presidencia'!G34</f>
        <v>0.35601641000000001</v>
      </c>
      <c r="H18" s="221">
        <v>0</v>
      </c>
      <c r="I18" s="222">
        <f t="shared" si="1"/>
        <v>1.69794263</v>
      </c>
      <c r="K18" s="219">
        <f>+'1. Presidencia'!H34</f>
        <v>1.4586826400000001</v>
      </c>
      <c r="L18" s="239">
        <f>+'1. Presidencia'!I34</f>
        <v>1.4586826400000001</v>
      </c>
      <c r="M18" s="243">
        <f>+'1. Presidencia'!J34</f>
        <v>1.4586826400000001</v>
      </c>
      <c r="O18" s="382"/>
    </row>
    <row r="19" spans="2:15" ht="16.5" thickBot="1" x14ac:dyDescent="0.3">
      <c r="D19" s="217"/>
      <c r="E19" s="217"/>
      <c r="F19" s="217"/>
      <c r="G19" s="217"/>
      <c r="H19" s="217"/>
      <c r="I19" s="218"/>
      <c r="K19" s="217"/>
      <c r="L19" s="217"/>
      <c r="M19" s="217"/>
      <c r="O19" s="382"/>
    </row>
    <row r="20" spans="2:15" ht="16.5" thickBot="1" x14ac:dyDescent="0.3">
      <c r="B20" s="26" t="s">
        <v>495</v>
      </c>
      <c r="D20" s="205">
        <f t="shared" ref="D20:I20" si="2">SUM(D21:D23)</f>
        <v>0</v>
      </c>
      <c r="E20" s="236">
        <f t="shared" si="2"/>
        <v>11.271353</v>
      </c>
      <c r="F20" s="206">
        <f t="shared" si="2"/>
        <v>5.0320830000000001</v>
      </c>
      <c r="G20" s="207">
        <f t="shared" si="2"/>
        <v>0.15825600000000001</v>
      </c>
      <c r="H20" s="207">
        <f t="shared" si="2"/>
        <v>0</v>
      </c>
      <c r="I20" s="208">
        <f t="shared" si="2"/>
        <v>16.461691999999999</v>
      </c>
      <c r="K20" s="205">
        <f>SUM(K21:K23)</f>
        <v>19.05254965</v>
      </c>
      <c r="L20" s="236">
        <f>SUM(L21:L23)</f>
        <v>19.046625679999998</v>
      </c>
      <c r="M20" s="242">
        <f>SUM(M21:M23)</f>
        <v>15.332479960000001</v>
      </c>
      <c r="N20" s="382"/>
      <c r="O20" s="382"/>
    </row>
    <row r="21" spans="2:15" ht="15.75" x14ac:dyDescent="0.25">
      <c r="C21" s="1" t="s">
        <v>7</v>
      </c>
      <c r="D21" s="209">
        <v>0</v>
      </c>
      <c r="E21" s="237">
        <f>+'2. Hacienda '!E9</f>
        <v>10.3056</v>
      </c>
      <c r="F21" s="210">
        <f>+'2. Hacienda '!F9</f>
        <v>0</v>
      </c>
      <c r="G21" s="211">
        <f>+'2. Hacienda '!G9</f>
        <v>0</v>
      </c>
      <c r="H21" s="211">
        <v>0</v>
      </c>
      <c r="I21" s="212">
        <f t="shared" ref="I21:I22" si="3">SUM(D21:H21)</f>
        <v>10.3056</v>
      </c>
      <c r="J21" s="322"/>
      <c r="K21" s="333">
        <f>+'2. Hacienda '!H9</f>
        <v>11.539534699999999</v>
      </c>
      <c r="L21" s="334">
        <f>+'2. Hacienda '!I9</f>
        <v>11.533610729999998</v>
      </c>
      <c r="M21" s="335">
        <f>+'2. Hacienda '!J9</f>
        <v>8.1656860600000005</v>
      </c>
      <c r="O21" s="382"/>
    </row>
    <row r="22" spans="2:15" ht="16.5" thickBot="1" x14ac:dyDescent="0.3">
      <c r="C22" s="1" t="s">
        <v>6</v>
      </c>
      <c r="D22" s="219">
        <v>0</v>
      </c>
      <c r="E22" s="239">
        <f>+'2. Hacienda '!E12</f>
        <v>0.96575299999999997</v>
      </c>
      <c r="F22" s="220">
        <f>+'2. Hacienda '!F12</f>
        <v>5.0320830000000001</v>
      </c>
      <c r="G22" s="221">
        <f>+'2. Hacienda '!G12</f>
        <v>0.15825600000000001</v>
      </c>
      <c r="H22" s="221">
        <v>0</v>
      </c>
      <c r="I22" s="222">
        <f t="shared" si="3"/>
        <v>6.1560920000000001</v>
      </c>
      <c r="K22" s="219">
        <f>+'2. Hacienda '!H12</f>
        <v>7.5130149500000005</v>
      </c>
      <c r="L22" s="239">
        <f>+'2. Hacienda '!I12</f>
        <v>7.5130149500000005</v>
      </c>
      <c r="M22" s="243">
        <f>+'2. Hacienda '!J12</f>
        <v>7.1667938999999992</v>
      </c>
      <c r="O22" s="382"/>
    </row>
    <row r="23" spans="2:15" ht="16.5" thickBot="1" x14ac:dyDescent="0.3">
      <c r="D23" s="217"/>
      <c r="E23" s="217"/>
      <c r="F23" s="217"/>
      <c r="G23" s="217"/>
      <c r="H23" s="217"/>
      <c r="I23" s="218"/>
      <c r="K23" s="217"/>
      <c r="L23" s="217"/>
      <c r="M23" s="217"/>
      <c r="O23" s="382"/>
    </row>
    <row r="24" spans="2:15" ht="16.5" thickBot="1" x14ac:dyDescent="0.3">
      <c r="B24" s="26" t="s">
        <v>373</v>
      </c>
      <c r="D24" s="205">
        <f t="shared" ref="D24:I24" si="4">SUM(D25:D27)</f>
        <v>7.5960000000000001</v>
      </c>
      <c r="E24" s="236">
        <f t="shared" si="4"/>
        <v>70.268279100000001</v>
      </c>
      <c r="F24" s="206">
        <f t="shared" si="4"/>
        <v>45.883809999999997</v>
      </c>
      <c r="G24" s="207">
        <f t="shared" si="4"/>
        <v>11.134775429999999</v>
      </c>
      <c r="H24" s="207">
        <f t="shared" si="4"/>
        <v>11.30401852</v>
      </c>
      <c r="I24" s="208">
        <f t="shared" si="4"/>
        <v>146.18688305000001</v>
      </c>
      <c r="K24" s="205">
        <f>SUM(K25:K27)</f>
        <v>161.66752283</v>
      </c>
      <c r="L24" s="236">
        <f>SUM(L25:L27)</f>
        <v>161.66752283</v>
      </c>
      <c r="M24" s="242">
        <f>SUM(M25:M27)</f>
        <v>76.544885530000002</v>
      </c>
      <c r="N24" s="449"/>
      <c r="O24" s="382"/>
    </row>
    <row r="25" spans="2:15" ht="15.75" x14ac:dyDescent="0.25">
      <c r="C25" s="1" t="s">
        <v>7</v>
      </c>
      <c r="D25" s="227">
        <f>+'3. Ordenac Territ'!E9</f>
        <v>7.5960000000000001</v>
      </c>
      <c r="E25" s="241">
        <f>+'3. Ordenac Territ'!F9</f>
        <v>68.797790000000006</v>
      </c>
      <c r="F25" s="228">
        <f>+'3. Ordenac Territ'!G9</f>
        <v>45.883809999999997</v>
      </c>
      <c r="G25" s="229">
        <f>+'3. Ordenac Territ'!H9</f>
        <v>11.134775429999999</v>
      </c>
      <c r="H25" s="229">
        <f>+'3. Ordenac Territ'!I9</f>
        <v>11.30401852</v>
      </c>
      <c r="I25" s="230">
        <f t="shared" ref="I25:I26" si="5">SUM(D25:H25)</f>
        <v>144.71639395</v>
      </c>
      <c r="K25" s="374">
        <f>+'3. Ordenac Territ'!J9</f>
        <v>161.01047352000001</v>
      </c>
      <c r="L25" s="375">
        <f>+'3. Ordenac Territ'!K9</f>
        <v>161.01047352000001</v>
      </c>
      <c r="M25" s="376">
        <f>+'3. Ordenac Territ'!L9</f>
        <v>75.887836219999997</v>
      </c>
      <c r="O25" s="382"/>
    </row>
    <row r="26" spans="2:15" ht="16.5" thickBot="1" x14ac:dyDescent="0.3">
      <c r="C26" s="1" t="s">
        <v>381</v>
      </c>
      <c r="D26" s="219">
        <f>+'3. Ordenac Territ'!E15</f>
        <v>0</v>
      </c>
      <c r="E26" s="239">
        <f>+'3. Ordenac Territ'!F15</f>
        <v>1.4704891</v>
      </c>
      <c r="F26" s="220">
        <f>+'3. Ordenac Territ'!G15</f>
        <v>0</v>
      </c>
      <c r="G26" s="221">
        <f>+'3. Ordenac Territ'!H15</f>
        <v>0</v>
      </c>
      <c r="H26" s="221">
        <v>0</v>
      </c>
      <c r="I26" s="222">
        <f t="shared" si="5"/>
        <v>1.4704891</v>
      </c>
      <c r="K26" s="337">
        <f>+'3. Ordenac Territ'!J15</f>
        <v>0.65704931</v>
      </c>
      <c r="L26" s="338">
        <f>+'3. Ordenac Territ'!K15</f>
        <v>0.65704931</v>
      </c>
      <c r="M26" s="339">
        <f>+'3. Ordenac Territ'!L15</f>
        <v>0.65704931</v>
      </c>
      <c r="O26" s="382"/>
    </row>
    <row r="27" spans="2:15" ht="16.5" thickBot="1" x14ac:dyDescent="0.3">
      <c r="D27" s="217"/>
      <c r="E27" s="217"/>
      <c r="F27" s="217"/>
      <c r="G27" s="217"/>
      <c r="H27" s="217"/>
      <c r="I27" s="218"/>
      <c r="K27" s="217"/>
      <c r="L27" s="217"/>
      <c r="M27" s="217"/>
      <c r="O27" s="382"/>
    </row>
    <row r="28" spans="2:15" ht="16.5" thickBot="1" x14ac:dyDescent="0.3">
      <c r="B28" s="26" t="s">
        <v>497</v>
      </c>
      <c r="D28" s="205">
        <f>SUM(D29:D43)</f>
        <v>2.1778209999999998</v>
      </c>
      <c r="E28" s="236">
        <f t="shared" ref="E28:H28" si="6">SUM(E29:E43)</f>
        <v>87.442785090000001</v>
      </c>
      <c r="F28" s="206">
        <f t="shared" si="6"/>
        <v>55.812221200000003</v>
      </c>
      <c r="G28" s="207">
        <f t="shared" si="6"/>
        <v>66.326549159999999</v>
      </c>
      <c r="H28" s="207">
        <f t="shared" si="6"/>
        <v>10.35</v>
      </c>
      <c r="I28" s="208">
        <f>SUM(I29:I43)</f>
        <v>222.10937645000001</v>
      </c>
      <c r="K28" s="205">
        <f t="shared" ref="K28:M28" si="7">SUM(K29:K43)</f>
        <v>191.78453819000003</v>
      </c>
      <c r="L28" s="236">
        <f t="shared" si="7"/>
        <v>187.87596336000001</v>
      </c>
      <c r="M28" s="242">
        <f t="shared" si="7"/>
        <v>118.95185205539025</v>
      </c>
      <c r="N28" s="382"/>
      <c r="O28" s="382"/>
    </row>
    <row r="29" spans="2:15" ht="15.75" hidden="1" x14ac:dyDescent="0.25">
      <c r="C29" s="1" t="s">
        <v>7</v>
      </c>
      <c r="D29" s="223"/>
      <c r="E29" s="240"/>
      <c r="F29" s="224"/>
      <c r="G29" s="225"/>
      <c r="H29" s="225"/>
      <c r="I29" s="226">
        <f>SUM(E29:G29)</f>
        <v>0</v>
      </c>
      <c r="K29" s="223"/>
      <c r="L29" s="240"/>
      <c r="M29" s="245"/>
      <c r="O29" s="382"/>
    </row>
    <row r="30" spans="2:15" ht="15.75" hidden="1" x14ac:dyDescent="0.25">
      <c r="C30" s="1" t="s">
        <v>25</v>
      </c>
      <c r="D30" s="223"/>
      <c r="E30" s="224"/>
      <c r="F30" s="224"/>
      <c r="G30" s="240"/>
      <c r="H30" s="240"/>
      <c r="I30" s="226">
        <f t="shared" ref="I30" si="8">SUM(D30:G30)</f>
        <v>0</v>
      </c>
      <c r="K30" s="223"/>
      <c r="L30" s="240"/>
      <c r="M30" s="245"/>
      <c r="O30" s="382"/>
    </row>
    <row r="31" spans="2:15" ht="15.75" x14ac:dyDescent="0.25">
      <c r="C31" s="1" t="s">
        <v>374</v>
      </c>
      <c r="D31" s="223">
        <f>+'4. Ciencia '!E9</f>
        <v>2.1778209999999998</v>
      </c>
      <c r="E31" s="240">
        <f>+'4. Ciencia '!F9</f>
        <v>8.5881299999999996</v>
      </c>
      <c r="F31" s="224">
        <f>+'4. Ciencia '!G9</f>
        <v>10</v>
      </c>
      <c r="G31" s="409">
        <f>+'4. Ciencia '!H9</f>
        <v>0</v>
      </c>
      <c r="H31" s="409">
        <f>+'4. Ciencia '!I9</f>
        <v>10</v>
      </c>
      <c r="I31" s="226">
        <f t="shared" ref="I31:I36" si="9">SUM(D31:H31)</f>
        <v>30.765951000000001</v>
      </c>
      <c r="K31" s="223">
        <f>+'4. Ciencia '!J9</f>
        <v>25.309698054986633</v>
      </c>
      <c r="L31" s="240">
        <f>+'4. Ciencia '!K9</f>
        <v>21.404698054986632</v>
      </c>
      <c r="M31" s="245">
        <f>+'4. Ciencia '!L9</f>
        <v>5.6566980549866317</v>
      </c>
      <c r="O31" s="382"/>
    </row>
    <row r="32" spans="2:15" ht="15.75" x14ac:dyDescent="0.25">
      <c r="C32" s="1" t="s">
        <v>402</v>
      </c>
      <c r="D32" s="223">
        <f>+'4. Ciencia '!E16</f>
        <v>0</v>
      </c>
      <c r="E32" s="240">
        <f>+'4. Ciencia '!F16</f>
        <v>0</v>
      </c>
      <c r="F32" s="224">
        <f>+'4. Ciencia '!G16</f>
        <v>4.9950000000000001</v>
      </c>
      <c r="G32" s="409">
        <f>+'4. Ciencia '!H16</f>
        <v>0</v>
      </c>
      <c r="H32" s="409">
        <f>+'4. Ciencia '!I16</f>
        <v>0</v>
      </c>
      <c r="I32" s="226">
        <f t="shared" si="9"/>
        <v>4.9950000000000001</v>
      </c>
      <c r="K32" s="223">
        <f>+'4. Ciencia '!J16</f>
        <v>3.71965586</v>
      </c>
      <c r="L32" s="240">
        <f>+'4. Ciencia '!K16</f>
        <v>3.71965586</v>
      </c>
      <c r="M32" s="245">
        <f>+'4. Ciencia '!L16</f>
        <v>3.5969480800000002</v>
      </c>
      <c r="O32" s="382"/>
    </row>
    <row r="33" spans="2:15" ht="15.75" x14ac:dyDescent="0.25">
      <c r="C33" s="1" t="s">
        <v>376</v>
      </c>
      <c r="D33" s="223">
        <f>+'4. Ciencia '!E19</f>
        <v>0</v>
      </c>
      <c r="E33" s="240">
        <f>+'4. Ciencia '!F19</f>
        <v>14.995251999999999</v>
      </c>
      <c r="F33" s="224">
        <f>+'4. Ciencia '!G19</f>
        <v>0</v>
      </c>
      <c r="G33" s="409">
        <f>+'4. Ciencia '!H19</f>
        <v>17.255671000000003</v>
      </c>
      <c r="H33" s="409">
        <f>+'4. Ciencia '!I19</f>
        <v>0.35</v>
      </c>
      <c r="I33" s="226">
        <f t="shared" si="9"/>
        <v>32.600923000000002</v>
      </c>
      <c r="K33" s="223">
        <f>+'4. Ciencia '!J19</f>
        <v>25.96661039773095</v>
      </c>
      <c r="L33" s="240">
        <f>+'4. Ciencia '!K19</f>
        <v>25.966247347730949</v>
      </c>
      <c r="M33" s="245">
        <f>+'4. Ciencia '!L19</f>
        <v>5.4723958677309508</v>
      </c>
      <c r="O33" s="382"/>
    </row>
    <row r="34" spans="2:15" ht="15.75" x14ac:dyDescent="0.25">
      <c r="C34" s="1" t="s">
        <v>377</v>
      </c>
      <c r="D34" s="223">
        <f>+'4. Ciencia '!E27</f>
        <v>0</v>
      </c>
      <c r="E34" s="240">
        <f>+'4. Ciencia '!F27</f>
        <v>2.3135840000000001</v>
      </c>
      <c r="F34" s="224">
        <f>+'4. Ciencia '!G27</f>
        <v>0</v>
      </c>
      <c r="G34" s="409">
        <f>+'4. Ciencia '!H27</f>
        <v>2.7730800000000002</v>
      </c>
      <c r="H34" s="409">
        <f>+'4. Ciencia '!I27</f>
        <v>0</v>
      </c>
      <c r="I34" s="226">
        <f t="shared" si="9"/>
        <v>5.0866640000000007</v>
      </c>
      <c r="K34" s="223">
        <f>+'4. Ciencia '!J27</f>
        <v>4.6943475172824174</v>
      </c>
      <c r="L34" s="240">
        <f>+'4. Ciencia '!K27</f>
        <v>4.6911357372824174</v>
      </c>
      <c r="M34" s="245">
        <f>+'4. Ciencia '!L27</f>
        <v>1.3571029426726704</v>
      </c>
      <c r="O34" s="382"/>
    </row>
    <row r="35" spans="2:15" ht="15.75" x14ac:dyDescent="0.25">
      <c r="C35" s="1" t="s">
        <v>378</v>
      </c>
      <c r="D35" s="223">
        <f>+'4. Ciencia '!E35</f>
        <v>0</v>
      </c>
      <c r="E35" s="240">
        <f>+'4. Ciencia '!F35</f>
        <v>31.21756748</v>
      </c>
      <c r="F35" s="224">
        <f>+'4. Ciencia '!G35</f>
        <v>23.760342059999999</v>
      </c>
      <c r="G35" s="409">
        <f>+'4. Ciencia '!H35</f>
        <v>23.927470070000002</v>
      </c>
      <c r="H35" s="409">
        <f>+'4. Ciencia '!I35</f>
        <v>0</v>
      </c>
      <c r="I35" s="226">
        <f t="shared" si="9"/>
        <v>78.905379609999997</v>
      </c>
      <c r="K35" s="223">
        <f>+'4. Ciencia '!J35</f>
        <v>88.147587790000017</v>
      </c>
      <c r="L35" s="240">
        <f>+'4. Ciencia '!K35</f>
        <v>88.147587790000017</v>
      </c>
      <c r="M35" s="245">
        <f>+'4. Ciencia '!L35</f>
        <v>65.817691249999996</v>
      </c>
      <c r="O35" s="382"/>
    </row>
    <row r="36" spans="2:15" ht="15.75" x14ac:dyDescent="0.25">
      <c r="C36" s="1" t="s">
        <v>383</v>
      </c>
      <c r="D36" s="223">
        <f>+'4. Ciencia '!E41</f>
        <v>0</v>
      </c>
      <c r="E36" s="240">
        <f>+'4. Ciencia '!F41</f>
        <v>0</v>
      </c>
      <c r="F36" s="224">
        <f>+'4. Ciencia '!G41</f>
        <v>1.0930839999999999</v>
      </c>
      <c r="G36" s="409">
        <f>+'4. Ciencia '!H41</f>
        <v>1.0930839999999999</v>
      </c>
      <c r="H36" s="409">
        <f>+'4. Ciencia '!I41</f>
        <v>0</v>
      </c>
      <c r="I36" s="226">
        <f t="shared" si="9"/>
        <v>2.1861679999999999</v>
      </c>
      <c r="K36" s="223">
        <f>+'4. Ciencia '!J41</f>
        <v>0.43262161999999998</v>
      </c>
      <c r="L36" s="240">
        <f>+'4. Ciencia '!K41</f>
        <v>0.43262161999999998</v>
      </c>
      <c r="M36" s="245">
        <f>+'4. Ciencia '!L41</f>
        <v>0.43262161999999998</v>
      </c>
      <c r="O36" s="382"/>
    </row>
    <row r="37" spans="2:15" ht="15.75" x14ac:dyDescent="0.25">
      <c r="C37" s="1" t="s">
        <v>31</v>
      </c>
      <c r="D37" s="223">
        <v>0</v>
      </c>
      <c r="E37" s="240">
        <f>+'4. Ciencia '!F43</f>
        <v>4.5614999999999997</v>
      </c>
      <c r="F37" s="224">
        <f>+'4. Ciencia '!G43</f>
        <v>1.8824999999999998</v>
      </c>
      <c r="G37" s="225">
        <f>+'4. Ciencia '!H43</f>
        <v>0.94257000000000013</v>
      </c>
      <c r="H37" s="225">
        <v>0</v>
      </c>
      <c r="I37" s="226">
        <f t="shared" ref="I37:I43" si="10">SUM(D37:H37)</f>
        <v>7.386569999999999</v>
      </c>
      <c r="K37" s="223">
        <f>+'4. Ciencia '!J43</f>
        <v>0.72132666000000001</v>
      </c>
      <c r="L37" s="240">
        <f>+'4. Ciencia '!K43</f>
        <v>0.72132666000000001</v>
      </c>
      <c r="M37" s="245">
        <f>+'4. Ciencia '!L43</f>
        <v>0.72132666000000001</v>
      </c>
      <c r="O37" s="382"/>
    </row>
    <row r="38" spans="2:15" ht="15.75" x14ac:dyDescent="0.25">
      <c r="C38" s="1" t="s">
        <v>33</v>
      </c>
      <c r="D38" s="223">
        <v>0</v>
      </c>
      <c r="E38" s="240">
        <f>+'4. Ciencia '!F49</f>
        <v>3.85</v>
      </c>
      <c r="F38" s="224">
        <f>+'4. Ciencia '!G49</f>
        <v>1.6667920000000001</v>
      </c>
      <c r="G38" s="225">
        <f>+'4. Ciencia '!H49</f>
        <v>0</v>
      </c>
      <c r="H38" s="225">
        <v>0</v>
      </c>
      <c r="I38" s="226">
        <f t="shared" si="10"/>
        <v>5.5167920000000006</v>
      </c>
      <c r="K38" s="223">
        <f>+'4. Ciencia '!J49</f>
        <v>4.9217022699999999</v>
      </c>
      <c r="L38" s="240">
        <f>+'4. Ciencia '!K49</f>
        <v>4.9217022699999999</v>
      </c>
      <c r="M38" s="245">
        <f>+'4. Ciencia '!L49</f>
        <v>4.9217022699999999</v>
      </c>
      <c r="O38" s="382"/>
    </row>
    <row r="39" spans="2:15" ht="15.75" x14ac:dyDescent="0.25">
      <c r="C39" s="1" t="s">
        <v>35</v>
      </c>
      <c r="D39" s="223">
        <v>0</v>
      </c>
      <c r="E39" s="240">
        <f>+'4. Ciencia '!F54</f>
        <v>5.7301310000000001</v>
      </c>
      <c r="F39" s="224">
        <f>+'4. Ciencia '!G54</f>
        <v>0.73473999999999995</v>
      </c>
      <c r="G39" s="225">
        <f>+'4. Ciencia '!H54</f>
        <v>0.71103899999999998</v>
      </c>
      <c r="H39" s="225">
        <v>0</v>
      </c>
      <c r="I39" s="226">
        <f t="shared" si="10"/>
        <v>7.17591</v>
      </c>
      <c r="K39" s="223">
        <f>+'4. Ciencia '!J54</f>
        <v>5.5304398599999995</v>
      </c>
      <c r="L39" s="240">
        <f>+'4. Ciencia '!K54</f>
        <v>5.5304398599999995</v>
      </c>
      <c r="M39" s="245">
        <f>+'4. Ciencia '!L54</f>
        <v>4.3447414000000002</v>
      </c>
      <c r="O39" s="382"/>
    </row>
    <row r="40" spans="2:15" ht="15.75" x14ac:dyDescent="0.25">
      <c r="C40" s="1" t="s">
        <v>13</v>
      </c>
      <c r="D40" s="223">
        <f>+'4. Ciencia '!E57</f>
        <v>0</v>
      </c>
      <c r="E40" s="240">
        <f>+'4. Ciencia '!F57</f>
        <v>1.5356526100000001</v>
      </c>
      <c r="F40" s="224">
        <f>+'4. Ciencia '!G57</f>
        <v>2.6464131399999999</v>
      </c>
      <c r="G40" s="225">
        <f>+'4. Ciencia '!H57</f>
        <v>2.2248470899999999</v>
      </c>
      <c r="H40" s="225">
        <f>+'4. Ciencia '!I57</f>
        <v>0</v>
      </c>
      <c r="I40" s="226">
        <f t="shared" si="10"/>
        <v>6.4069128399999995</v>
      </c>
      <c r="K40" s="223">
        <f>+'4. Ciencia '!J57</f>
        <v>4.2094792600000002</v>
      </c>
      <c r="L40" s="240">
        <f>+'4. Ciencia '!K57</f>
        <v>4.2094792600000002</v>
      </c>
      <c r="M40" s="245">
        <f>+'4. Ciencia '!L57</f>
        <v>4.2094792600000002</v>
      </c>
      <c r="O40" s="382"/>
    </row>
    <row r="41" spans="2:15" ht="15.75" x14ac:dyDescent="0.25">
      <c r="C41" s="1" t="s">
        <v>16</v>
      </c>
      <c r="D41" s="223">
        <v>0</v>
      </c>
      <c r="E41" s="240">
        <v>0</v>
      </c>
      <c r="F41" s="224">
        <v>0</v>
      </c>
      <c r="G41" s="225">
        <f>+'4. Ciencia '!H60</f>
        <v>0.99680100000000005</v>
      </c>
      <c r="H41" s="225">
        <v>0</v>
      </c>
      <c r="I41" s="226">
        <f t="shared" si="10"/>
        <v>0.99680100000000005</v>
      </c>
      <c r="K41" s="223">
        <f>+'4. Ciencia '!J60</f>
        <v>0.99680000000000002</v>
      </c>
      <c r="L41" s="240">
        <f>+'4. Ciencia '!K60</f>
        <v>0.99680000000000002</v>
      </c>
      <c r="M41" s="245">
        <f>+'4. Ciencia '!L60</f>
        <v>0.99680000000000002</v>
      </c>
      <c r="O41" s="382"/>
    </row>
    <row r="42" spans="2:15" ht="15.75" x14ac:dyDescent="0.25">
      <c r="C42" s="1" t="s">
        <v>14</v>
      </c>
      <c r="D42" s="223">
        <v>0</v>
      </c>
      <c r="E42" s="240">
        <f>+'4. Ciencia '!F62</f>
        <v>14.650968000000001</v>
      </c>
      <c r="F42" s="224">
        <f>+'4. Ciencia '!G62</f>
        <v>9.0333500000000004</v>
      </c>
      <c r="G42" s="225">
        <f>+'4. Ciencia '!H62</f>
        <v>5.9715940000000005</v>
      </c>
      <c r="H42" s="225">
        <v>0</v>
      </c>
      <c r="I42" s="226">
        <f t="shared" si="10"/>
        <v>29.655912000000001</v>
      </c>
      <c r="K42" s="223">
        <f>+'4. Ciencia '!J62</f>
        <v>20.970577740000003</v>
      </c>
      <c r="L42" s="240">
        <f>+'4. Ciencia '!K62</f>
        <v>20.970577740000003</v>
      </c>
      <c r="M42" s="245">
        <f>+'4. Ciencia '!L62</f>
        <v>20.94653087</v>
      </c>
      <c r="O42" s="382"/>
    </row>
    <row r="43" spans="2:15" ht="16.5" thickBot="1" x14ac:dyDescent="0.3">
      <c r="C43" s="1" t="s">
        <v>422</v>
      </c>
      <c r="D43" s="219">
        <f>+'4. Ciencia '!E39</f>
        <v>0</v>
      </c>
      <c r="E43" s="239">
        <f>+'4. Ciencia '!F39</f>
        <v>0</v>
      </c>
      <c r="F43" s="220">
        <f>+'4. Ciencia '!G39</f>
        <v>0</v>
      </c>
      <c r="G43" s="221">
        <f>+'4. Ciencia '!H39</f>
        <v>10.430393</v>
      </c>
      <c r="H43" s="221">
        <f>+'4. Ciencia '!I39</f>
        <v>0</v>
      </c>
      <c r="I43" s="222">
        <f t="shared" si="10"/>
        <v>10.430393</v>
      </c>
      <c r="K43" s="219">
        <f>+'4. Ciencia '!J38</f>
        <v>6.1636911600000008</v>
      </c>
      <c r="L43" s="239">
        <f>+'4. Ciencia '!K38</f>
        <v>6.1636911600000008</v>
      </c>
      <c r="M43" s="243">
        <f>+'4. Ciencia '!L38</f>
        <v>0.47781377999999997</v>
      </c>
      <c r="O43" s="382"/>
    </row>
    <row r="44" spans="2:15" ht="16.5" thickBot="1" x14ac:dyDescent="0.3">
      <c r="D44" s="217"/>
      <c r="E44" s="217"/>
      <c r="F44" s="217"/>
      <c r="G44" s="217"/>
      <c r="H44" s="217"/>
      <c r="I44" s="218"/>
      <c r="K44" s="217"/>
      <c r="L44" s="217"/>
      <c r="M44" s="217"/>
      <c r="O44" s="382"/>
    </row>
    <row r="45" spans="2:15" ht="16.5" thickBot="1" x14ac:dyDescent="0.3">
      <c r="B45" s="26" t="s">
        <v>17</v>
      </c>
      <c r="D45" s="205">
        <f t="shared" ref="D45:I45" si="11">SUM(D46:D47)</f>
        <v>0</v>
      </c>
      <c r="E45" s="236">
        <f t="shared" si="11"/>
        <v>7.5703251299999996</v>
      </c>
      <c r="F45" s="206">
        <f t="shared" si="11"/>
        <v>8.1460014000000012</v>
      </c>
      <c r="G45" s="207">
        <f t="shared" si="11"/>
        <v>13.757159939999999</v>
      </c>
      <c r="H45" s="207">
        <f t="shared" si="11"/>
        <v>0</v>
      </c>
      <c r="I45" s="208">
        <f t="shared" si="11"/>
        <v>29.473486469999997</v>
      </c>
      <c r="K45" s="205">
        <f>SUM(K46:K47)</f>
        <v>31.744352250000006</v>
      </c>
      <c r="L45" s="236">
        <f>SUM(L46:L47)</f>
        <v>31.670507770000004</v>
      </c>
      <c r="M45" s="242">
        <f>SUM(M46:M47)</f>
        <v>25.100388800000005</v>
      </c>
      <c r="N45" s="382"/>
      <c r="O45" s="382"/>
    </row>
    <row r="46" spans="2:15" ht="15.75" x14ac:dyDescent="0.25">
      <c r="B46" s="26"/>
      <c r="C46" s="1" t="s">
        <v>6</v>
      </c>
      <c r="D46" s="209">
        <v>0</v>
      </c>
      <c r="E46" s="237">
        <f>+'5. Salud '!E9</f>
        <v>0</v>
      </c>
      <c r="F46" s="237">
        <f>+'5. Salud '!F9</f>
        <v>1.84908838</v>
      </c>
      <c r="G46" s="211">
        <f>+'5. Salud '!G9</f>
        <v>9.6137678999999991</v>
      </c>
      <c r="H46" s="211">
        <v>0</v>
      </c>
      <c r="I46" s="226">
        <f t="shared" ref="I46:I47" si="12">SUM(D46:H46)</f>
        <v>11.462856279999999</v>
      </c>
      <c r="K46" s="209">
        <f>+'5. Salud '!H9</f>
        <v>9.9808331700000004</v>
      </c>
      <c r="L46" s="237">
        <f>+'5. Salud '!I9</f>
        <v>9.9206056599999997</v>
      </c>
      <c r="M46" s="246">
        <f>+'5. Salud '!J9</f>
        <v>5.1665930499999995</v>
      </c>
      <c r="O46" s="382"/>
    </row>
    <row r="47" spans="2:15" ht="16.5" thickBot="1" x14ac:dyDescent="0.3">
      <c r="C47" s="1" t="s">
        <v>18</v>
      </c>
      <c r="D47" s="219">
        <v>0</v>
      </c>
      <c r="E47" s="239">
        <f>+'5. Salud '!E13</f>
        <v>7.5703251299999996</v>
      </c>
      <c r="F47" s="220">
        <f>+'5. Salud '!F13</f>
        <v>6.2969130200000007</v>
      </c>
      <c r="G47" s="221">
        <f>+'5. Salud '!G13</f>
        <v>4.1433920400000002</v>
      </c>
      <c r="H47" s="221">
        <v>0</v>
      </c>
      <c r="I47" s="222">
        <f t="shared" si="12"/>
        <v>18.010630190000001</v>
      </c>
      <c r="K47" s="219">
        <f>+'5. Salud '!H13</f>
        <v>21.763519080000005</v>
      </c>
      <c r="L47" s="239">
        <f>+'5. Salud '!I13</f>
        <v>21.749902110000004</v>
      </c>
      <c r="M47" s="243">
        <f>+'5. Salud '!J13</f>
        <v>19.933795750000005</v>
      </c>
      <c r="O47" s="382"/>
    </row>
    <row r="48" spans="2:15" ht="16.5" thickBot="1" x14ac:dyDescent="0.3">
      <c r="D48" s="217"/>
      <c r="E48" s="217"/>
      <c r="F48" s="217"/>
      <c r="G48" s="217"/>
      <c r="H48" s="217"/>
      <c r="I48" s="218"/>
      <c r="K48" s="217"/>
      <c r="L48" s="217"/>
      <c r="M48" s="217"/>
      <c r="O48" s="382"/>
    </row>
    <row r="49" spans="2:15" ht="16.5" thickBot="1" x14ac:dyDescent="0.3">
      <c r="B49" s="26" t="s">
        <v>15</v>
      </c>
      <c r="D49" s="205">
        <f t="shared" ref="D49:I49" si="13">SUM(D50:D52)</f>
        <v>6.2696070800000001</v>
      </c>
      <c r="E49" s="236">
        <f t="shared" si="13"/>
        <v>32.292550130000002</v>
      </c>
      <c r="F49" s="206">
        <f t="shared" si="13"/>
        <v>22.496017000000002</v>
      </c>
      <c r="G49" s="207">
        <f t="shared" si="13"/>
        <v>8.221837579999999</v>
      </c>
      <c r="H49" s="207">
        <f t="shared" si="13"/>
        <v>8.7386200000000009</v>
      </c>
      <c r="I49" s="208">
        <f t="shared" si="13"/>
        <v>78.018631790000001</v>
      </c>
      <c r="K49" s="205">
        <f>SUM(K50:K52)</f>
        <v>63.744904929999997</v>
      </c>
      <c r="L49" s="236">
        <f>SUM(L50:L52)</f>
        <v>63.744904929999997</v>
      </c>
      <c r="M49" s="242">
        <f>SUM(M50:M52)</f>
        <v>63.743672660000001</v>
      </c>
      <c r="N49" s="382"/>
      <c r="O49" s="382"/>
    </row>
    <row r="50" spans="2:15" ht="15.75" x14ac:dyDescent="0.25">
      <c r="C50" s="1" t="s">
        <v>12</v>
      </c>
      <c r="D50" s="209">
        <f>+'6. Educación '!E9</f>
        <v>0</v>
      </c>
      <c r="E50" s="237">
        <f>+'6. Educación '!F9</f>
        <v>19.46726</v>
      </c>
      <c r="F50" s="210">
        <f>+'6. Educación '!G9</f>
        <v>6.1632790000000002</v>
      </c>
      <c r="G50" s="211">
        <f>+'6. Educación '!H9</f>
        <v>0.56235458000000005</v>
      </c>
      <c r="H50" s="211">
        <v>0</v>
      </c>
      <c r="I50" s="212">
        <f t="shared" ref="I50:I52" si="14">SUM(D50:H50)</f>
        <v>26.19289358</v>
      </c>
      <c r="K50" s="209">
        <f>+'6. Educación '!J9</f>
        <v>25.61021732</v>
      </c>
      <c r="L50" s="237">
        <f>+'6. Educación '!K9</f>
        <v>25.61021732</v>
      </c>
      <c r="M50" s="246">
        <f>+'6. Educación '!L9</f>
        <v>25.61021732</v>
      </c>
      <c r="O50" s="382"/>
    </row>
    <row r="51" spans="2:15" ht="15.75" x14ac:dyDescent="0.25">
      <c r="C51" s="1" t="s">
        <v>13</v>
      </c>
      <c r="D51" s="223">
        <f>+'6. Educación '!E15</f>
        <v>6.2696070800000001</v>
      </c>
      <c r="E51" s="224">
        <f>+'6. Educación '!F15</f>
        <v>6.4743281300000008</v>
      </c>
      <c r="F51" s="224">
        <f>+'6. Educación '!G15</f>
        <v>6.2737150000000002</v>
      </c>
      <c r="G51" s="373">
        <f>+'6. Educación '!H15</f>
        <v>1.3169999999999999</v>
      </c>
      <c r="H51" s="373">
        <f>+'6. Educación '!I15</f>
        <v>1.88375</v>
      </c>
      <c r="I51" s="212">
        <f t="shared" si="14"/>
        <v>22.218400209999999</v>
      </c>
      <c r="K51" s="223">
        <f>+'6. Educación '!J15</f>
        <v>8.7766991999999995</v>
      </c>
      <c r="L51" s="224">
        <f>+'6. Educación '!K15</f>
        <v>8.7766991999999995</v>
      </c>
      <c r="M51" s="430">
        <f>+'6. Educación '!L15</f>
        <v>8.7754669300000003</v>
      </c>
      <c r="O51" s="382"/>
    </row>
    <row r="52" spans="2:15" ht="16.5" thickBot="1" x14ac:dyDescent="0.3">
      <c r="C52" s="1" t="s">
        <v>16</v>
      </c>
      <c r="D52" s="213">
        <f>+'6. Educación '!E23</f>
        <v>0</v>
      </c>
      <c r="E52" s="238">
        <f>+'6. Educación '!F23</f>
        <v>6.3509620000000009</v>
      </c>
      <c r="F52" s="214">
        <f>+'6. Educación '!G23</f>
        <v>10.059023</v>
      </c>
      <c r="G52" s="215">
        <f>+'6. Educación '!H23</f>
        <v>6.3424829999999996</v>
      </c>
      <c r="H52" s="215">
        <f>+'6. Educación '!I23</f>
        <v>6.85487</v>
      </c>
      <c r="I52" s="216">
        <f t="shared" si="14"/>
        <v>29.607337999999999</v>
      </c>
      <c r="K52" s="213">
        <f>+'6. Educación '!J23</f>
        <v>29.357988409999997</v>
      </c>
      <c r="L52" s="238">
        <f>+'6. Educación '!K23</f>
        <v>29.357988409999997</v>
      </c>
      <c r="M52" s="247">
        <f>+'6. Educación '!L23</f>
        <v>29.357988410000004</v>
      </c>
      <c r="O52" s="382"/>
    </row>
    <row r="53" spans="2:15" ht="16.5" thickBot="1" x14ac:dyDescent="0.3">
      <c r="D53" s="217"/>
      <c r="E53" s="217"/>
      <c r="F53" s="217"/>
      <c r="G53" s="217"/>
      <c r="H53" s="217"/>
      <c r="I53" s="218"/>
      <c r="K53" s="217"/>
      <c r="L53" s="217"/>
      <c r="M53" s="217"/>
      <c r="O53" s="382"/>
    </row>
    <row r="54" spans="2:15" ht="16.5" thickBot="1" x14ac:dyDescent="0.3">
      <c r="B54" s="26" t="s">
        <v>500</v>
      </c>
      <c r="D54" s="205">
        <f>SUM(D55:D60)</f>
        <v>0</v>
      </c>
      <c r="E54" s="236">
        <f t="shared" ref="E54:I54" si="15">SUM(E55:E60)</f>
        <v>52.237330049999997</v>
      </c>
      <c r="F54" s="206">
        <f t="shared" si="15"/>
        <v>17.161689989999999</v>
      </c>
      <c r="G54" s="207">
        <f t="shared" si="15"/>
        <v>1.63168329</v>
      </c>
      <c r="H54" s="207">
        <f t="shared" si="15"/>
        <v>20.292232239999997</v>
      </c>
      <c r="I54" s="208">
        <f t="shared" si="15"/>
        <v>91.322935569999999</v>
      </c>
      <c r="K54" s="205">
        <f t="shared" ref="K54:M54" si="16">SUM(K55:K60)</f>
        <v>87.500532559999996</v>
      </c>
      <c r="L54" s="236">
        <f t="shared" si="16"/>
        <v>87.372275059999993</v>
      </c>
      <c r="M54" s="242">
        <f t="shared" si="16"/>
        <v>75.111920940000005</v>
      </c>
      <c r="N54" s="382"/>
      <c r="O54" s="382"/>
    </row>
    <row r="55" spans="2:15" ht="15.75" x14ac:dyDescent="0.25">
      <c r="B55" s="26"/>
      <c r="C55" s="1" t="s">
        <v>8</v>
      </c>
      <c r="D55" s="227">
        <v>0</v>
      </c>
      <c r="E55" s="241">
        <f>+'7. Movilidad'!E9</f>
        <v>22.829407</v>
      </c>
      <c r="F55" s="228">
        <f>+'7. Movilidad'!F9</f>
        <v>4.5539181800000001</v>
      </c>
      <c r="G55" s="229">
        <f>+'7. Movilidad'!G9</f>
        <v>0.37168329</v>
      </c>
      <c r="H55" s="229">
        <v>0</v>
      </c>
      <c r="I55" s="230">
        <f t="shared" ref="I55:I60" si="17">SUM(D55:H55)</f>
        <v>27.75500847</v>
      </c>
      <c r="K55" s="227">
        <f>+'7. Movilidad'!I9</f>
        <v>27.979091409999995</v>
      </c>
      <c r="L55" s="241">
        <f>+'7. Movilidad'!J9</f>
        <v>27.979091409999995</v>
      </c>
      <c r="M55" s="244">
        <f>+'7. Movilidad'!K9</f>
        <v>24.16385313</v>
      </c>
      <c r="O55" s="382"/>
    </row>
    <row r="56" spans="2:15" ht="15.75" x14ac:dyDescent="0.25">
      <c r="C56" s="1" t="s">
        <v>20</v>
      </c>
      <c r="D56" s="223">
        <v>0</v>
      </c>
      <c r="E56" s="240">
        <f>+'7. Movilidad'!E16</f>
        <v>15.894803999999999</v>
      </c>
      <c r="F56" s="224">
        <f>+'7. Movilidad'!F16</f>
        <v>1.521922</v>
      </c>
      <c r="G56" s="225">
        <f>+'7. Movilidad'!G16</f>
        <v>0</v>
      </c>
      <c r="H56" s="225">
        <v>0</v>
      </c>
      <c r="I56" s="226">
        <f t="shared" si="17"/>
        <v>17.416725999999997</v>
      </c>
      <c r="K56" s="223">
        <f>+'7. Movilidad'!I16</f>
        <v>17.11066289</v>
      </c>
      <c r="L56" s="240">
        <f>+'7. Movilidad'!J16</f>
        <v>17.11066289</v>
      </c>
      <c r="M56" s="245">
        <f>+'7. Movilidad'!K16</f>
        <v>15.814720379999997</v>
      </c>
      <c r="O56" s="382"/>
    </row>
    <row r="57" spans="2:15" ht="15.75" x14ac:dyDescent="0.25">
      <c r="C57" s="1" t="s">
        <v>375</v>
      </c>
      <c r="D57" s="223">
        <v>0</v>
      </c>
      <c r="E57" s="240">
        <f>+'7. Movilidad'!E22</f>
        <v>2.3199459999999998</v>
      </c>
      <c r="F57" s="224">
        <f>+'7. Movilidad'!F22</f>
        <v>3.1335600000000001</v>
      </c>
      <c r="G57" s="225">
        <f>+'7. Movilidad'!G22</f>
        <v>0</v>
      </c>
      <c r="H57" s="225">
        <f>+'7. Movilidad'!H22</f>
        <v>5.4557749399999995</v>
      </c>
      <c r="I57" s="226">
        <f t="shared" si="17"/>
        <v>10.909280939999999</v>
      </c>
      <c r="K57" s="223">
        <f>+'7. Movilidad'!I22</f>
        <v>11.59394898</v>
      </c>
      <c r="L57" s="240">
        <f>+'7. Movilidad'!J22</f>
        <v>11.46569148</v>
      </c>
      <c r="M57" s="245">
        <f>+'7. Movilidad'!K22</f>
        <v>9.9868605300000013</v>
      </c>
      <c r="O57" s="382"/>
    </row>
    <row r="58" spans="2:15" ht="15.75" x14ac:dyDescent="0.25">
      <c r="C58" s="1" t="s">
        <v>21</v>
      </c>
      <c r="D58" s="223">
        <v>0</v>
      </c>
      <c r="E58" s="240">
        <f>+'7. Movilidad'!E29</f>
        <v>1.0198400000000001</v>
      </c>
      <c r="F58" s="224">
        <f>+'7. Movilidad'!F29</f>
        <v>3.6906749999999997</v>
      </c>
      <c r="G58" s="225">
        <f>+'7. Movilidad'!G29</f>
        <v>0</v>
      </c>
      <c r="H58" s="225">
        <v>0</v>
      </c>
      <c r="I58" s="226">
        <f t="shared" si="17"/>
        <v>4.710515</v>
      </c>
      <c r="J58" s="428"/>
      <c r="K58" s="223">
        <f>+'7. Movilidad'!I29</f>
        <v>4.7090360000000002</v>
      </c>
      <c r="L58" s="240">
        <f>+'7. Movilidad'!J29</f>
        <v>4.7090360000000002</v>
      </c>
      <c r="M58" s="245">
        <f>+'7. Movilidad'!K29</f>
        <v>3.152136</v>
      </c>
      <c r="O58" s="382"/>
    </row>
    <row r="59" spans="2:15" ht="15.75" x14ac:dyDescent="0.25">
      <c r="C59" s="1" t="s">
        <v>6</v>
      </c>
      <c r="D59" s="223">
        <v>0</v>
      </c>
      <c r="E59" s="240">
        <f>+'7. Movilidad'!E33</f>
        <v>0</v>
      </c>
      <c r="F59" s="224">
        <f>+'7. Movilidad'!F33</f>
        <v>0</v>
      </c>
      <c r="G59" s="225">
        <f>+'7. Movilidad'!G33</f>
        <v>1.26</v>
      </c>
      <c r="H59" s="225">
        <v>0</v>
      </c>
      <c r="I59" s="226">
        <f t="shared" si="17"/>
        <v>1.26</v>
      </c>
      <c r="K59" s="223">
        <f>+'7. Movilidad'!I33</f>
        <v>1.10567634</v>
      </c>
      <c r="L59" s="240">
        <f>+'7. Movilidad'!J33</f>
        <v>1.10567634</v>
      </c>
      <c r="M59" s="245">
        <f>+'7. Movilidad'!K33</f>
        <v>1.10567634</v>
      </c>
      <c r="O59" s="382"/>
    </row>
    <row r="60" spans="2:15" ht="16.5" thickBot="1" x14ac:dyDescent="0.3">
      <c r="C60" s="1" t="s">
        <v>379</v>
      </c>
      <c r="D60" s="219">
        <v>0</v>
      </c>
      <c r="E60" s="239">
        <f>+'7. Movilidad'!E36</f>
        <v>10.17333305</v>
      </c>
      <c r="F60" s="220">
        <f>+'7. Movilidad'!F36</f>
        <v>4.2616148100000002</v>
      </c>
      <c r="G60" s="221">
        <f>+'7. Movilidad'!G36</f>
        <v>0</v>
      </c>
      <c r="H60" s="221">
        <f>+'7. Movilidad'!H36</f>
        <v>14.836457299999999</v>
      </c>
      <c r="I60" s="222">
        <f t="shared" si="17"/>
        <v>29.27140516</v>
      </c>
      <c r="K60" s="219">
        <f>+'7. Movilidad'!I36</f>
        <v>25.002116940000001</v>
      </c>
      <c r="L60" s="239">
        <f>+'7. Movilidad'!J36</f>
        <v>25.002116940000001</v>
      </c>
      <c r="M60" s="243">
        <f>+'7. Movilidad'!K36</f>
        <v>20.888674559999998</v>
      </c>
      <c r="O60" s="382"/>
    </row>
    <row r="61" spans="2:15" ht="16.5" thickBot="1" x14ac:dyDescent="0.3">
      <c r="D61" s="217"/>
      <c r="E61" s="217"/>
      <c r="F61" s="217"/>
      <c r="G61" s="217"/>
      <c r="H61" s="217"/>
      <c r="I61" s="218"/>
      <c r="K61" s="217"/>
      <c r="L61" s="217"/>
      <c r="M61" s="217"/>
      <c r="O61" s="382"/>
    </row>
    <row r="62" spans="2:15" ht="16.5" thickBot="1" x14ac:dyDescent="0.3">
      <c r="B62" s="26" t="s">
        <v>405</v>
      </c>
      <c r="D62" s="205">
        <f>+D63</f>
        <v>0</v>
      </c>
      <c r="E62" s="236">
        <f t="shared" ref="E62:I62" si="18">+E63</f>
        <v>5.1739549999999994</v>
      </c>
      <c r="F62" s="206">
        <f t="shared" si="18"/>
        <v>1.69991</v>
      </c>
      <c r="G62" s="207">
        <f t="shared" si="18"/>
        <v>0.62232187000000005</v>
      </c>
      <c r="H62" s="207">
        <f t="shared" si="18"/>
        <v>0</v>
      </c>
      <c r="I62" s="208">
        <f t="shared" si="18"/>
        <v>7.4961868699999998</v>
      </c>
      <c r="K62" s="205">
        <f t="shared" ref="K62:M62" si="19">+K63</f>
        <v>7.4174599400000014</v>
      </c>
      <c r="L62" s="236">
        <f t="shared" si="19"/>
        <v>7.4174599400000014</v>
      </c>
      <c r="M62" s="242">
        <f t="shared" si="19"/>
        <v>5.4631623899999999</v>
      </c>
      <c r="N62" s="382"/>
      <c r="O62" s="382"/>
    </row>
    <row r="63" spans="2:15" ht="16.5" thickBot="1" x14ac:dyDescent="0.3">
      <c r="B63" s="26"/>
      <c r="C63" s="1" t="s">
        <v>402</v>
      </c>
      <c r="D63" s="219">
        <f>+'9. Dchos sociales'!E6</f>
        <v>0</v>
      </c>
      <c r="E63" s="239">
        <f>+'8. Medio Rural'!E9</f>
        <v>5.1739549999999994</v>
      </c>
      <c r="F63" s="220">
        <f>+'8. Medio Rural'!F9</f>
        <v>1.69991</v>
      </c>
      <c r="G63" s="221">
        <f>+'8. Medio Rural'!G9</f>
        <v>0.62232187000000005</v>
      </c>
      <c r="H63" s="221">
        <v>0</v>
      </c>
      <c r="I63" s="222">
        <f t="shared" ref="I63" si="20">SUM(D63:H63)</f>
        <v>7.4961868699999998</v>
      </c>
      <c r="K63" s="219">
        <f>+'8. Medio Rural'!H9</f>
        <v>7.4174599400000014</v>
      </c>
      <c r="L63" s="239">
        <f>+'8. Medio Rural'!I9</f>
        <v>7.4174599400000014</v>
      </c>
      <c r="M63" s="243">
        <f>+'8. Medio Rural'!J9</f>
        <v>5.4631623899999999</v>
      </c>
      <c r="O63" s="382"/>
    </row>
    <row r="64" spans="2:15" ht="16.5" thickBot="1" x14ac:dyDescent="0.3">
      <c r="D64" s="217"/>
      <c r="E64" s="217"/>
      <c r="F64" s="217"/>
      <c r="G64" s="217"/>
      <c r="H64" s="217"/>
      <c r="I64" s="218"/>
      <c r="K64" s="217"/>
      <c r="L64" s="217"/>
      <c r="M64" s="217"/>
      <c r="O64" s="382"/>
    </row>
    <row r="65" spans="2:15" ht="16.5" thickBot="1" x14ac:dyDescent="0.3">
      <c r="B65" s="26" t="s">
        <v>19</v>
      </c>
      <c r="D65" s="205">
        <f t="shared" ref="D65:I65" si="21">SUM(D66:D68)</f>
        <v>0</v>
      </c>
      <c r="E65" s="236">
        <f t="shared" si="21"/>
        <v>24.493300309999995</v>
      </c>
      <c r="F65" s="206">
        <f t="shared" si="21"/>
        <v>21.94951185</v>
      </c>
      <c r="G65" s="207">
        <f t="shared" si="21"/>
        <v>28.325118809999999</v>
      </c>
      <c r="H65" s="207">
        <f t="shared" si="21"/>
        <v>0</v>
      </c>
      <c r="I65" s="208">
        <f t="shared" si="21"/>
        <v>74.767930969999981</v>
      </c>
      <c r="K65" s="205">
        <f>SUM(K66:K68)</f>
        <v>57.355212049999999</v>
      </c>
      <c r="L65" s="236">
        <f>SUM(L66:L68)</f>
        <v>56.358670060000001</v>
      </c>
      <c r="M65" s="242">
        <f>SUM(M66:M68)</f>
        <v>45.730762089999999</v>
      </c>
      <c r="N65" s="382"/>
      <c r="O65" s="382"/>
    </row>
    <row r="66" spans="2:15" ht="15.75" x14ac:dyDescent="0.25">
      <c r="B66" s="26"/>
      <c r="C66" s="1" t="s">
        <v>380</v>
      </c>
      <c r="D66" s="209">
        <f>+'9. Dchos sociales'!E9</f>
        <v>0</v>
      </c>
      <c r="E66" s="237">
        <f>+'9. Dchos sociales'!F9</f>
        <v>0</v>
      </c>
      <c r="F66" s="210">
        <f>+'9. Dchos sociales'!G9</f>
        <v>0.81969999999999998</v>
      </c>
      <c r="G66" s="211">
        <f>+'9. Dchos sociales'!H9</f>
        <v>0</v>
      </c>
      <c r="H66" s="211">
        <v>0</v>
      </c>
      <c r="I66" s="212">
        <f t="shared" ref="I66:I68" si="22">SUM(D66:H66)</f>
        <v>0.81969999999999998</v>
      </c>
      <c r="K66" s="209">
        <f>+'9. Dchos sociales'!I9</f>
        <v>0.52910999999999997</v>
      </c>
      <c r="L66" s="237">
        <f>+'9. Dchos sociales'!J9</f>
        <v>0.52910999999999997</v>
      </c>
      <c r="M66" s="246">
        <f>+'9. Dchos sociales'!K9</f>
        <v>0.52910999999999997</v>
      </c>
      <c r="O66" s="382"/>
    </row>
    <row r="67" spans="2:15" ht="15.75" x14ac:dyDescent="0.25">
      <c r="C67" s="1" t="s">
        <v>381</v>
      </c>
      <c r="D67" s="223">
        <f>+'9. Dchos sociales'!E12</f>
        <v>0</v>
      </c>
      <c r="E67" s="240">
        <f>+'9. Dchos sociales'!F12</f>
        <v>17.157407219999996</v>
      </c>
      <c r="F67" s="224">
        <f>+'9. Dchos sociales'!G12</f>
        <v>21.129811849999999</v>
      </c>
      <c r="G67" s="225">
        <f>+'9. Dchos sociales'!H12</f>
        <v>28.325118809999999</v>
      </c>
      <c r="H67" s="225">
        <v>0</v>
      </c>
      <c r="I67" s="226">
        <f t="shared" si="22"/>
        <v>66.612337879999984</v>
      </c>
      <c r="K67" s="223">
        <f>+'9. Dchos sociales'!I12</f>
        <v>51.124782619999998</v>
      </c>
      <c r="L67" s="240">
        <f>+'9. Dchos sociales'!J12</f>
        <v>50.128240630000001</v>
      </c>
      <c r="M67" s="245">
        <f>+'9. Dchos sociales'!K12</f>
        <v>39.500332659999998</v>
      </c>
      <c r="O67" s="382"/>
    </row>
    <row r="68" spans="2:15" ht="16.5" thickBot="1" x14ac:dyDescent="0.3">
      <c r="C68" s="1" t="s">
        <v>382</v>
      </c>
      <c r="D68" s="219">
        <f>+'9. Dchos sociales'!E20</f>
        <v>0</v>
      </c>
      <c r="E68" s="239">
        <f>+'9. Dchos sociales'!F20</f>
        <v>7.3358930899999999</v>
      </c>
      <c r="F68" s="220">
        <f>+'9. Dchos sociales'!G20</f>
        <v>0</v>
      </c>
      <c r="G68" s="221">
        <f>+'9. Dchos sociales'!H20</f>
        <v>0</v>
      </c>
      <c r="H68" s="221">
        <v>0</v>
      </c>
      <c r="I68" s="222">
        <f t="shared" si="22"/>
        <v>7.3358930899999999</v>
      </c>
      <c r="K68" s="219">
        <f>+'9. Dchos sociales'!I20</f>
        <v>5.7013194299999999</v>
      </c>
      <c r="L68" s="239">
        <f>+'9. Dchos sociales'!J20</f>
        <v>5.7013194299999999</v>
      </c>
      <c r="M68" s="243">
        <f>+'9. Dchos sociales'!K20</f>
        <v>5.7013194299999999</v>
      </c>
      <c r="O68" s="382"/>
    </row>
    <row r="69" spans="2:15" ht="15.75" thickBot="1" x14ac:dyDescent="0.3">
      <c r="D69" s="217"/>
      <c r="E69" s="217"/>
      <c r="F69" s="217"/>
      <c r="G69" s="217"/>
      <c r="H69" s="217"/>
      <c r="I69" s="217"/>
      <c r="K69" s="217"/>
      <c r="L69" s="217"/>
      <c r="M69" s="217"/>
      <c r="O69" s="382"/>
    </row>
    <row r="70" spans="2:15" ht="16.5" thickBot="1" x14ac:dyDescent="0.3">
      <c r="B70" s="26" t="s">
        <v>434</v>
      </c>
      <c r="D70" s="205">
        <f t="shared" ref="D70:I70" si="23">SUM(D71:D73)</f>
        <v>0</v>
      </c>
      <c r="E70" s="236">
        <f t="shared" si="23"/>
        <v>2.5337074500000001</v>
      </c>
      <c r="F70" s="206">
        <f t="shared" si="23"/>
        <v>4.24101339</v>
      </c>
      <c r="G70" s="207">
        <f t="shared" si="23"/>
        <v>1.3003167200000001</v>
      </c>
      <c r="H70" s="207">
        <f t="shared" si="23"/>
        <v>0</v>
      </c>
      <c r="I70" s="208">
        <f t="shared" si="23"/>
        <v>8.0750375600000002</v>
      </c>
      <c r="K70" s="205">
        <f>SUM(K71:K73)</f>
        <v>5.5346477400000005</v>
      </c>
      <c r="L70" s="236">
        <f>SUM(L71:L73)</f>
        <v>5.5346477400000005</v>
      </c>
      <c r="M70" s="242">
        <f>SUM(M71:M73)</f>
        <v>5.3219949899999994</v>
      </c>
      <c r="N70" s="382"/>
      <c r="O70" s="382"/>
    </row>
    <row r="71" spans="2:15" ht="15.75" x14ac:dyDescent="0.25">
      <c r="B71" s="26"/>
      <c r="C71" s="1" t="s">
        <v>435</v>
      </c>
      <c r="D71" s="209">
        <v>0</v>
      </c>
      <c r="E71" s="237">
        <f>+'10. Cultura'!E9</f>
        <v>0.73138018000000005</v>
      </c>
      <c r="F71" s="237">
        <f>+'10. Cultura'!F9</f>
        <v>2.72009846</v>
      </c>
      <c r="G71" s="237">
        <f>+'10. Cultura'!G9</f>
        <v>0.42093079</v>
      </c>
      <c r="H71" s="237">
        <v>0</v>
      </c>
      <c r="I71" s="212">
        <f t="shared" ref="I71:I73" si="24">SUM(D71:H71)</f>
        <v>3.8724094299999998</v>
      </c>
      <c r="K71" s="227">
        <f>+'10. Cultura'!H9</f>
        <v>3.4733328200000004</v>
      </c>
      <c r="L71" s="228">
        <f>+'10. Cultura'!I9</f>
        <v>3.4733328200000004</v>
      </c>
      <c r="M71" s="323">
        <f>+'10. Cultura'!J9</f>
        <v>3.3919879499999999</v>
      </c>
      <c r="O71" s="382"/>
    </row>
    <row r="72" spans="2:15" ht="15.75" x14ac:dyDescent="0.25">
      <c r="C72" s="1" t="s">
        <v>436</v>
      </c>
      <c r="D72" s="223">
        <v>0</v>
      </c>
      <c r="E72" s="240">
        <f>+'10. Cultura'!E17</f>
        <v>0.25499275999999998</v>
      </c>
      <c r="F72" s="240">
        <f>+'10. Cultura'!F17</f>
        <v>0</v>
      </c>
      <c r="G72" s="240">
        <f>+'10. Cultura'!G17</f>
        <v>0</v>
      </c>
      <c r="H72" s="240">
        <v>0</v>
      </c>
      <c r="I72" s="226">
        <f t="shared" si="24"/>
        <v>0.25499275999999998</v>
      </c>
      <c r="K72" s="223">
        <f>+'10. Cultura'!H17</f>
        <v>0.18056759999999999</v>
      </c>
      <c r="L72" s="224">
        <f>+'10. Cultura'!I17</f>
        <v>0.18056759999999999</v>
      </c>
      <c r="M72" s="331">
        <f>+'10. Cultura'!J17</f>
        <v>0.18056759999999999</v>
      </c>
      <c r="O72" s="382"/>
    </row>
    <row r="73" spans="2:15" ht="16.5" thickBot="1" x14ac:dyDescent="0.3">
      <c r="C73" s="1" t="s">
        <v>437</v>
      </c>
      <c r="D73" s="219">
        <v>0</v>
      </c>
      <c r="E73" s="239">
        <f>+'10. Cultura'!E19</f>
        <v>1.54733451</v>
      </c>
      <c r="F73" s="239">
        <f>+'10. Cultura'!F19</f>
        <v>1.5209149300000002</v>
      </c>
      <c r="G73" s="239">
        <f>+'10. Cultura'!G19</f>
        <v>0.87938592999999998</v>
      </c>
      <c r="H73" s="239">
        <v>0</v>
      </c>
      <c r="I73" s="222">
        <f t="shared" si="24"/>
        <v>3.9476353700000004</v>
      </c>
      <c r="K73" s="219">
        <f>+'10. Cultura'!H19</f>
        <v>1.88074732</v>
      </c>
      <c r="L73" s="220">
        <f>+'10. Cultura'!I19</f>
        <v>1.88074732</v>
      </c>
      <c r="M73" s="251">
        <f>+'10. Cultura'!J19</f>
        <v>1.74943944</v>
      </c>
      <c r="O73" s="382"/>
    </row>
    <row r="74" spans="2:15" ht="15.75" thickBot="1" x14ac:dyDescent="0.3">
      <c r="D74" s="217"/>
      <c r="E74" s="217"/>
      <c r="F74" s="217"/>
      <c r="G74" s="217"/>
      <c r="H74" s="217"/>
      <c r="I74" s="217"/>
      <c r="K74" s="217"/>
      <c r="L74" s="217"/>
      <c r="M74" s="217"/>
      <c r="O74" s="382"/>
    </row>
    <row r="75" spans="2:15" ht="19.5" thickBot="1" x14ac:dyDescent="0.3">
      <c r="B75" s="231" t="s">
        <v>22</v>
      </c>
      <c r="C75" s="26"/>
      <c r="D75" s="281">
        <f t="shared" ref="D75:I75" si="25">+D12+D20+D28+D49+D45+D54+D65+D24+D62+D70</f>
        <v>16.043428079999998</v>
      </c>
      <c r="E75" s="278">
        <f t="shared" si="25"/>
        <v>330.26945742999993</v>
      </c>
      <c r="F75" s="278">
        <f t="shared" si="25"/>
        <v>220.23510887</v>
      </c>
      <c r="G75" s="279">
        <f t="shared" si="25"/>
        <v>170.85783072000001</v>
      </c>
      <c r="H75" s="279">
        <f t="shared" si="25"/>
        <v>53.680870759999998</v>
      </c>
      <c r="I75" s="233">
        <f t="shared" si="25"/>
        <v>791.08669586000008</v>
      </c>
      <c r="J75" s="280"/>
      <c r="K75" s="281">
        <f>+K12+K20+K28+K49+K45+K54+K65+K24+K62+K70</f>
        <v>730.43573160000005</v>
      </c>
      <c r="L75" s="278">
        <f>+L12+L20+L28+L49+L45+L54+L65+L24+L62+L70</f>
        <v>721.54901113000005</v>
      </c>
      <c r="M75" s="282">
        <f>+M12+M20+M28+M49+M45+M54+M65+M24+M62+M70</f>
        <v>523.73963853539021</v>
      </c>
      <c r="N75" s="382"/>
      <c r="O75" s="382"/>
    </row>
    <row r="76" spans="2:15" ht="18.75" x14ac:dyDescent="0.25">
      <c r="B76" s="231"/>
      <c r="C76" s="26"/>
      <c r="D76" s="248"/>
      <c r="E76" s="248"/>
      <c r="F76" s="248"/>
      <c r="G76" s="248"/>
      <c r="H76" s="248"/>
      <c r="I76" s="249"/>
      <c r="K76" s="383"/>
      <c r="L76" s="468"/>
      <c r="M76" s="383"/>
    </row>
    <row r="77" spans="2:15" x14ac:dyDescent="0.25">
      <c r="B77" s="532" t="s">
        <v>23</v>
      </c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</row>
    <row r="78" spans="2:15" ht="26.25" customHeight="1" x14ac:dyDescent="0.25">
      <c r="B78" s="533" t="s">
        <v>525</v>
      </c>
      <c r="C78" s="533"/>
      <c r="D78" s="533"/>
      <c r="E78" s="533"/>
      <c r="F78" s="533"/>
      <c r="G78" s="533"/>
      <c r="H78" s="533"/>
      <c r="I78" s="533"/>
      <c r="J78" s="533"/>
      <c r="K78" s="533"/>
      <c r="L78" s="533"/>
      <c r="M78" s="533"/>
    </row>
    <row r="79" spans="2:15" x14ac:dyDescent="0.25">
      <c r="B79" s="108"/>
    </row>
    <row r="80" spans="2:15" x14ac:dyDescent="0.25">
      <c r="B80" s="108"/>
    </row>
    <row r="81" spans="2:16" ht="21" x14ac:dyDescent="0.25">
      <c r="B81" s="539" t="s">
        <v>24</v>
      </c>
      <c r="C81" s="539"/>
      <c r="D81" s="539"/>
      <c r="E81" s="539"/>
      <c r="F81" s="539"/>
      <c r="G81" s="539"/>
      <c r="H81" s="539"/>
      <c r="I81" s="539"/>
      <c r="J81" s="539"/>
      <c r="K81" s="539"/>
      <c r="L81" s="539"/>
      <c r="M81" s="539"/>
    </row>
    <row r="82" spans="2:16" ht="15.75" thickBot="1" x14ac:dyDescent="0.3"/>
    <row r="83" spans="2:16" ht="21" customHeight="1" thickBot="1" x14ac:dyDescent="0.3">
      <c r="D83" s="534" t="s">
        <v>1</v>
      </c>
      <c r="E83" s="535"/>
      <c r="F83" s="535"/>
      <c r="G83" s="535"/>
      <c r="H83" s="535"/>
      <c r="I83" s="536"/>
      <c r="K83" s="534" t="s">
        <v>526</v>
      </c>
      <c r="L83" s="535"/>
      <c r="M83" s="536"/>
    </row>
    <row r="84" spans="2:16" ht="30.75" thickBot="1" x14ac:dyDescent="0.3">
      <c r="D84" s="201">
        <v>2020</v>
      </c>
      <c r="E84" s="235">
        <v>2021</v>
      </c>
      <c r="F84" s="202">
        <v>2022</v>
      </c>
      <c r="G84" s="202">
        <v>2023</v>
      </c>
      <c r="H84" s="408" t="s">
        <v>503</v>
      </c>
      <c r="I84" s="204" t="s">
        <v>504</v>
      </c>
      <c r="K84" s="250" t="s">
        <v>2</v>
      </c>
      <c r="L84" s="73" t="s">
        <v>3</v>
      </c>
      <c r="M84" s="73" t="s">
        <v>4</v>
      </c>
    </row>
    <row r="85" spans="2:16" ht="6.75" customHeight="1" x14ac:dyDescent="0.25"/>
    <row r="86" spans="2:16" x14ac:dyDescent="0.25">
      <c r="C86" s="1" t="s">
        <v>8</v>
      </c>
      <c r="D86" s="217">
        <f>+D31+D55</f>
        <v>2.1778209999999998</v>
      </c>
      <c r="E86" s="217">
        <f>+E31+E55</f>
        <v>31.417536999999999</v>
      </c>
      <c r="F86" s="217">
        <f>+F31+F55</f>
        <v>14.55391818</v>
      </c>
      <c r="G86" s="217">
        <f>+G31+G55</f>
        <v>0.37168329</v>
      </c>
      <c r="H86" s="217">
        <f>+H31+H55</f>
        <v>10</v>
      </c>
      <c r="I86" s="234">
        <f>SUM(D86:H86)</f>
        <v>58.520959470000001</v>
      </c>
      <c r="K86" s="234">
        <f>+K31+K55</f>
        <v>53.288789464986628</v>
      </c>
      <c r="L86" s="234">
        <f>+L31+L55</f>
        <v>49.383789464986627</v>
      </c>
      <c r="M86" s="234">
        <f>+M31+M55</f>
        <v>29.82055118498663</v>
      </c>
      <c r="N86" s="217"/>
      <c r="O86" s="217"/>
      <c r="P86" s="217"/>
    </row>
    <row r="87" spans="2:16" x14ac:dyDescent="0.25">
      <c r="C87" s="1" t="s">
        <v>7</v>
      </c>
      <c r="D87" s="217">
        <f>+D21+D25</f>
        <v>7.5960000000000001</v>
      </c>
      <c r="E87" s="217">
        <f>+E21+E25</f>
        <v>79.103390000000005</v>
      </c>
      <c r="F87" s="217">
        <f>+F21+F25</f>
        <v>45.883809999999997</v>
      </c>
      <c r="G87" s="217">
        <f>+G21+G25</f>
        <v>11.134775429999999</v>
      </c>
      <c r="H87" s="217">
        <f>+H21+H25</f>
        <v>11.30401852</v>
      </c>
      <c r="I87" s="234">
        <f t="shared" ref="I87:I115" si="26">SUM(D87:H87)</f>
        <v>155.02199395</v>
      </c>
      <c r="K87" s="336">
        <f>+K21+K25</f>
        <v>172.55000822</v>
      </c>
      <c r="L87" s="336">
        <f>+L21+L25</f>
        <v>172.54408425</v>
      </c>
      <c r="M87" s="336">
        <f>+M21+M25</f>
        <v>84.053522279999996</v>
      </c>
      <c r="N87" s="217"/>
      <c r="O87" s="217"/>
      <c r="P87" s="217"/>
    </row>
    <row r="88" spans="2:16" x14ac:dyDescent="0.25">
      <c r="C88" s="1" t="s">
        <v>25</v>
      </c>
      <c r="D88" s="217">
        <f>+D56+D32+D63</f>
        <v>0</v>
      </c>
      <c r="E88" s="217">
        <f>+E56+E32+E63</f>
        <v>21.068759</v>
      </c>
      <c r="F88" s="217">
        <f>+F56+F32+F63</f>
        <v>8.2168320000000001</v>
      </c>
      <c r="G88" s="217">
        <f>+G56+G32+G63</f>
        <v>0.62232187000000005</v>
      </c>
      <c r="H88" s="217">
        <f>+H56+H32+H63</f>
        <v>0</v>
      </c>
      <c r="I88" s="234">
        <f t="shared" si="26"/>
        <v>29.907912870000001</v>
      </c>
      <c r="K88" s="234">
        <f>+K56+K32+K63</f>
        <v>28.247778690000001</v>
      </c>
      <c r="L88" s="234">
        <f>+L56+L32+L63</f>
        <v>28.247778690000001</v>
      </c>
      <c r="M88" s="234">
        <f>+M56+M32+M63</f>
        <v>24.874830849999999</v>
      </c>
      <c r="N88" s="217"/>
      <c r="O88" s="217"/>
      <c r="P88" s="217"/>
    </row>
    <row r="89" spans="2:16" x14ac:dyDescent="0.25">
      <c r="C89" s="1" t="s">
        <v>5</v>
      </c>
      <c r="D89" s="217">
        <f t="shared" ref="D89:H90" si="27">+D57</f>
        <v>0</v>
      </c>
      <c r="E89" s="217">
        <f t="shared" si="27"/>
        <v>2.3199459999999998</v>
      </c>
      <c r="F89" s="217">
        <f t="shared" si="27"/>
        <v>3.1335600000000001</v>
      </c>
      <c r="G89" s="217">
        <f t="shared" si="27"/>
        <v>0</v>
      </c>
      <c r="H89" s="217">
        <f t="shared" si="27"/>
        <v>5.4557749399999995</v>
      </c>
      <c r="I89" s="234">
        <f t="shared" si="26"/>
        <v>10.909280939999999</v>
      </c>
      <c r="K89" s="234">
        <f t="shared" ref="K89:M90" si="28">+K57</f>
        <v>11.59394898</v>
      </c>
      <c r="L89" s="234">
        <f t="shared" si="28"/>
        <v>11.46569148</v>
      </c>
      <c r="M89" s="336">
        <f t="shared" si="28"/>
        <v>9.9868605300000013</v>
      </c>
      <c r="N89" s="217"/>
      <c r="O89" s="217"/>
      <c r="P89" s="217"/>
    </row>
    <row r="90" spans="2:16" x14ac:dyDescent="0.25">
      <c r="C90" s="1" t="s">
        <v>26</v>
      </c>
      <c r="D90" s="217">
        <f t="shared" si="27"/>
        <v>0</v>
      </c>
      <c r="E90" s="217">
        <f t="shared" si="27"/>
        <v>1.0198400000000001</v>
      </c>
      <c r="F90" s="217">
        <f t="shared" si="27"/>
        <v>3.6906749999999997</v>
      </c>
      <c r="G90" s="217">
        <f t="shared" si="27"/>
        <v>0</v>
      </c>
      <c r="H90" s="217">
        <f t="shared" si="27"/>
        <v>0</v>
      </c>
      <c r="I90" s="234">
        <f t="shared" si="26"/>
        <v>4.710515</v>
      </c>
      <c r="K90" s="234">
        <f t="shared" si="28"/>
        <v>4.7090360000000002</v>
      </c>
      <c r="L90" s="234">
        <f t="shared" si="28"/>
        <v>4.7090360000000002</v>
      </c>
      <c r="M90" s="234">
        <f t="shared" si="28"/>
        <v>3.152136</v>
      </c>
      <c r="N90" s="217"/>
      <c r="O90" s="217"/>
      <c r="P90" s="217"/>
    </row>
    <row r="91" spans="2:16" x14ac:dyDescent="0.25">
      <c r="C91" s="1" t="s">
        <v>9</v>
      </c>
      <c r="D91" s="217">
        <f t="shared" ref="D91:H92" si="29">+D33</f>
        <v>0</v>
      </c>
      <c r="E91" s="217">
        <f t="shared" si="29"/>
        <v>14.995251999999999</v>
      </c>
      <c r="F91" s="217">
        <f t="shared" si="29"/>
        <v>0</v>
      </c>
      <c r="G91" s="217">
        <f t="shared" si="29"/>
        <v>17.255671000000003</v>
      </c>
      <c r="H91" s="217">
        <f t="shared" si="29"/>
        <v>0.35</v>
      </c>
      <c r="I91" s="234">
        <f t="shared" si="26"/>
        <v>32.600923000000002</v>
      </c>
      <c r="K91" s="234">
        <f t="shared" ref="K91:M92" si="30">+K33</f>
        <v>25.96661039773095</v>
      </c>
      <c r="L91" s="336">
        <f t="shared" si="30"/>
        <v>25.966247347730949</v>
      </c>
      <c r="M91" s="336">
        <f t="shared" si="30"/>
        <v>5.4723958677309508</v>
      </c>
      <c r="N91" s="217"/>
      <c r="O91" s="217"/>
      <c r="P91" s="217"/>
    </row>
    <row r="92" spans="2:16" x14ac:dyDescent="0.25">
      <c r="C92" s="1" t="s">
        <v>10</v>
      </c>
      <c r="D92" s="217">
        <f t="shared" si="29"/>
        <v>0</v>
      </c>
      <c r="E92" s="217">
        <f t="shared" si="29"/>
        <v>2.3135840000000001</v>
      </c>
      <c r="F92" s="217">
        <f t="shared" si="29"/>
        <v>0</v>
      </c>
      <c r="G92" s="217">
        <f t="shared" si="29"/>
        <v>2.7730800000000002</v>
      </c>
      <c r="H92" s="217">
        <f t="shared" si="29"/>
        <v>0</v>
      </c>
      <c r="I92" s="234">
        <f t="shared" si="26"/>
        <v>5.0866640000000007</v>
      </c>
      <c r="K92" s="234">
        <f t="shared" si="30"/>
        <v>4.6943475172824174</v>
      </c>
      <c r="L92" s="234">
        <f t="shared" si="30"/>
        <v>4.6911357372824174</v>
      </c>
      <c r="M92" s="234">
        <f t="shared" si="30"/>
        <v>1.3571029426726704</v>
      </c>
      <c r="N92" s="217"/>
      <c r="O92" s="217"/>
      <c r="P92" s="217"/>
    </row>
    <row r="93" spans="2:16" x14ac:dyDescent="0.25">
      <c r="C93" s="1" t="s">
        <v>27</v>
      </c>
      <c r="D93" s="217">
        <v>0</v>
      </c>
      <c r="E93" s="217">
        <v>0</v>
      </c>
      <c r="F93" s="217">
        <v>0</v>
      </c>
      <c r="G93" s="217">
        <v>0</v>
      </c>
      <c r="H93" s="217">
        <v>0</v>
      </c>
      <c r="I93" s="234">
        <f t="shared" si="26"/>
        <v>0</v>
      </c>
      <c r="K93" s="234">
        <v>0</v>
      </c>
      <c r="L93" s="234">
        <v>0</v>
      </c>
      <c r="M93" s="234">
        <v>0</v>
      </c>
      <c r="N93" s="217"/>
      <c r="O93" s="217"/>
      <c r="P93" s="217"/>
    </row>
    <row r="94" spans="2:16" x14ac:dyDescent="0.25">
      <c r="C94" s="1" t="s">
        <v>11</v>
      </c>
      <c r="D94" s="217">
        <f>+D35</f>
        <v>0</v>
      </c>
      <c r="E94" s="217">
        <f>+E35</f>
        <v>31.21756748</v>
      </c>
      <c r="F94" s="217">
        <f>+F35</f>
        <v>23.760342059999999</v>
      </c>
      <c r="G94" s="217">
        <f>+G35</f>
        <v>23.927470070000002</v>
      </c>
      <c r="H94" s="217">
        <f>+H35</f>
        <v>0</v>
      </c>
      <c r="I94" s="234">
        <f t="shared" si="26"/>
        <v>78.905379609999997</v>
      </c>
      <c r="K94" s="234">
        <f>+K35</f>
        <v>88.147587790000017</v>
      </c>
      <c r="L94" s="234">
        <f>+L35</f>
        <v>88.147587790000017</v>
      </c>
      <c r="M94" s="234">
        <f>+M35</f>
        <v>65.817691249999996</v>
      </c>
      <c r="N94" s="217"/>
      <c r="O94" s="217"/>
      <c r="P94" s="217"/>
    </row>
    <row r="95" spans="2:16" x14ac:dyDescent="0.25">
      <c r="C95" s="1" t="s">
        <v>6</v>
      </c>
      <c r="D95" s="217">
        <f t="shared" ref="D95:I95" si="31">+D13+D22+D46+D59</f>
        <v>0</v>
      </c>
      <c r="E95" s="217">
        <f t="shared" si="31"/>
        <v>3.5041411299999998</v>
      </c>
      <c r="F95" s="217">
        <f t="shared" si="31"/>
        <v>10.49129207</v>
      </c>
      <c r="G95" s="217">
        <f t="shared" si="31"/>
        <v>14.41012909</v>
      </c>
      <c r="H95" s="217">
        <f t="shared" si="31"/>
        <v>0</v>
      </c>
      <c r="I95" s="234">
        <f t="shared" si="31"/>
        <v>28.405562290000002</v>
      </c>
      <c r="K95" s="336">
        <f>+K13+K22+K46+K59</f>
        <v>29.690983169999999</v>
      </c>
      <c r="L95" s="336">
        <f>+L13+L22+L46+L59</f>
        <v>29.630755659999998</v>
      </c>
      <c r="M95" s="234">
        <f>+M13+M22+M46+M59</f>
        <v>24.449844129999995</v>
      </c>
      <c r="N95" s="217"/>
      <c r="O95" s="217"/>
      <c r="P95" s="217"/>
    </row>
    <row r="96" spans="2:16" x14ac:dyDescent="0.25">
      <c r="C96" s="1" t="s">
        <v>28</v>
      </c>
      <c r="D96" s="217">
        <f>+D60</f>
        <v>0</v>
      </c>
      <c r="E96" s="217">
        <f>+E60</f>
        <v>10.17333305</v>
      </c>
      <c r="F96" s="217">
        <f>+F60</f>
        <v>4.2616148100000002</v>
      </c>
      <c r="G96" s="217">
        <f>+G60</f>
        <v>0</v>
      </c>
      <c r="H96" s="217">
        <f>+H60</f>
        <v>14.836457299999999</v>
      </c>
      <c r="I96" s="234">
        <f t="shared" si="26"/>
        <v>29.27140516</v>
      </c>
      <c r="K96" s="234">
        <f>+K60</f>
        <v>25.002116940000001</v>
      </c>
      <c r="L96" s="234">
        <f>+L60</f>
        <v>25.002116940000001</v>
      </c>
      <c r="M96" s="234">
        <f>+M60</f>
        <v>20.888674559999998</v>
      </c>
      <c r="N96" s="217"/>
      <c r="O96" s="217"/>
      <c r="P96" s="217"/>
    </row>
    <row r="97" spans="3:16" x14ac:dyDescent="0.25">
      <c r="C97" s="1" t="s">
        <v>29</v>
      </c>
      <c r="D97" s="217">
        <f>+D36+D14</f>
        <v>0</v>
      </c>
      <c r="E97" s="217">
        <f>+E36+E14</f>
        <v>0</v>
      </c>
      <c r="F97" s="217">
        <f>+F36+F14</f>
        <v>1.0930839999999999</v>
      </c>
      <c r="G97" s="217">
        <f>+G36+G14</f>
        <v>6.512022</v>
      </c>
      <c r="H97" s="217">
        <f>+H36+H14</f>
        <v>0</v>
      </c>
      <c r="I97" s="234">
        <f t="shared" si="26"/>
        <v>7.6051060000000001</v>
      </c>
      <c r="K97" s="234">
        <f>+K36+K14</f>
        <v>5.9593479699999996</v>
      </c>
      <c r="L97" s="234">
        <f>+L36+L14</f>
        <v>2.5501166799999999</v>
      </c>
      <c r="M97" s="234">
        <f>+M36+M14</f>
        <v>1.16622954</v>
      </c>
      <c r="N97" s="217"/>
      <c r="O97" s="217"/>
      <c r="P97" s="217"/>
    </row>
    <row r="98" spans="3:16" x14ac:dyDescent="0.25">
      <c r="C98" s="1" t="s">
        <v>30</v>
      </c>
      <c r="D98" s="217">
        <f>+D15</f>
        <v>0</v>
      </c>
      <c r="E98" s="217">
        <f>+E15</f>
        <v>34.044906169999997</v>
      </c>
      <c r="F98" s="217">
        <f>+F15</f>
        <v>33.263382</v>
      </c>
      <c r="G98" s="217">
        <f>+G15</f>
        <v>25.183372639999998</v>
      </c>
      <c r="H98" s="217">
        <f>+H15</f>
        <v>2.996</v>
      </c>
      <c r="I98" s="234">
        <f t="shared" si="26"/>
        <v>95.487660809999994</v>
      </c>
      <c r="K98" s="234">
        <f>+K15</f>
        <v>82.200031859999996</v>
      </c>
      <c r="L98" s="234">
        <f>+L15</f>
        <v>81.83568545</v>
      </c>
      <c r="M98" s="234">
        <f>+M15</f>
        <v>74.87833581999999</v>
      </c>
      <c r="N98" s="217"/>
      <c r="O98" s="217"/>
      <c r="P98" s="217"/>
    </row>
    <row r="99" spans="3:16" x14ac:dyDescent="0.25">
      <c r="C99" s="1" t="s">
        <v>31</v>
      </c>
      <c r="D99" s="217">
        <f>+D37</f>
        <v>0</v>
      </c>
      <c r="E99" s="217">
        <f>+E37</f>
        <v>4.5614999999999997</v>
      </c>
      <c r="F99" s="217">
        <f>+F37</f>
        <v>1.8824999999999998</v>
      </c>
      <c r="G99" s="217">
        <f>+G37</f>
        <v>0.94257000000000013</v>
      </c>
      <c r="H99" s="217">
        <f>+H37</f>
        <v>0</v>
      </c>
      <c r="I99" s="234">
        <f t="shared" si="26"/>
        <v>7.386569999999999</v>
      </c>
      <c r="K99" s="234">
        <f>+K37</f>
        <v>0.72132666000000001</v>
      </c>
      <c r="L99" s="234">
        <f>+L37</f>
        <v>0.72132666000000001</v>
      </c>
      <c r="M99" s="234">
        <f>+M37</f>
        <v>0.72132666000000001</v>
      </c>
      <c r="N99" s="217"/>
      <c r="O99" s="217"/>
      <c r="P99" s="217"/>
    </row>
    <row r="100" spans="3:16" x14ac:dyDescent="0.25">
      <c r="C100" s="1" t="s">
        <v>32</v>
      </c>
      <c r="D100" s="217">
        <f>+D16</f>
        <v>0</v>
      </c>
      <c r="E100" s="217">
        <f>+E16</f>
        <v>0</v>
      </c>
      <c r="F100" s="217">
        <f>+F16</f>
        <v>0</v>
      </c>
      <c r="G100" s="217">
        <f>+G16</f>
        <v>1.29</v>
      </c>
      <c r="H100" s="217">
        <f>+H16</f>
        <v>0</v>
      </c>
      <c r="I100" s="234">
        <f t="shared" si="26"/>
        <v>1.29</v>
      </c>
      <c r="K100" s="234">
        <f>+K16</f>
        <v>0.60373222999999998</v>
      </c>
      <c r="L100" s="234">
        <f>+L16</f>
        <v>0.60373222999999998</v>
      </c>
      <c r="M100" s="234">
        <f>+M16</f>
        <v>0.60373222999999998</v>
      </c>
      <c r="N100" s="217"/>
      <c r="O100" s="217"/>
      <c r="P100" s="217"/>
    </row>
    <row r="101" spans="3:16" x14ac:dyDescent="0.25">
      <c r="C101" s="1" t="s">
        <v>33</v>
      </c>
      <c r="D101" s="217">
        <f>+D38</f>
        <v>0</v>
      </c>
      <c r="E101" s="217">
        <f>+E38</f>
        <v>3.85</v>
      </c>
      <c r="F101" s="217">
        <f>+F38</f>
        <v>1.6667920000000001</v>
      </c>
      <c r="G101" s="217">
        <f>+G38</f>
        <v>0</v>
      </c>
      <c r="H101" s="217">
        <f>+H38</f>
        <v>0</v>
      </c>
      <c r="I101" s="234">
        <f t="shared" si="26"/>
        <v>5.5167920000000006</v>
      </c>
      <c r="K101" s="234">
        <f>+K38</f>
        <v>4.9217022699999999</v>
      </c>
      <c r="L101" s="234">
        <f>+L38</f>
        <v>4.9217022699999999</v>
      </c>
      <c r="M101" s="234">
        <f>+M38</f>
        <v>4.9217022699999999</v>
      </c>
      <c r="N101" s="217"/>
      <c r="O101" s="217"/>
      <c r="P101" s="217"/>
    </row>
    <row r="102" spans="3:16" x14ac:dyDescent="0.25">
      <c r="C102" s="1" t="s">
        <v>34</v>
      </c>
      <c r="D102" s="217">
        <f>+D47</f>
        <v>0</v>
      </c>
      <c r="E102" s="217">
        <f>+E47</f>
        <v>7.5703251299999996</v>
      </c>
      <c r="F102" s="217">
        <f>+F47</f>
        <v>6.2969130200000007</v>
      </c>
      <c r="G102" s="217">
        <f>+G47</f>
        <v>4.1433920400000002</v>
      </c>
      <c r="H102" s="217">
        <f>+H47</f>
        <v>0</v>
      </c>
      <c r="I102" s="234">
        <f t="shared" si="26"/>
        <v>18.010630190000001</v>
      </c>
      <c r="K102" s="234">
        <f>+K47</f>
        <v>21.763519080000005</v>
      </c>
      <c r="L102" s="234">
        <f>+L47</f>
        <v>21.749902110000004</v>
      </c>
      <c r="M102" s="234">
        <f>+M47</f>
        <v>19.933795750000005</v>
      </c>
      <c r="N102" s="217"/>
      <c r="O102" s="217"/>
      <c r="P102" s="217"/>
    </row>
    <row r="103" spans="3:16" x14ac:dyDescent="0.25">
      <c r="C103" s="1" t="s">
        <v>35</v>
      </c>
      <c r="D103" s="217">
        <f>+D39+D50+D66+D17</f>
        <v>0</v>
      </c>
      <c r="E103" s="217">
        <f>+E39+E50+E66+E17</f>
        <v>25.197391</v>
      </c>
      <c r="F103" s="217">
        <f>+F39+F50+F66+F17</f>
        <v>7.7177189999999998</v>
      </c>
      <c r="G103" s="217">
        <f>+G39+G50+G66+G17</f>
        <v>5.0267732600000006</v>
      </c>
      <c r="H103" s="217">
        <f>+H39+H50+H66+H17</f>
        <v>0</v>
      </c>
      <c r="I103" s="234">
        <f t="shared" si="26"/>
        <v>37.941883259999997</v>
      </c>
      <c r="K103" s="234">
        <f>+K39+K50+K66+K17</f>
        <v>35.423146849999995</v>
      </c>
      <c r="L103" s="234">
        <f>+L39+L50+L66+L17</f>
        <v>35.423146849999995</v>
      </c>
      <c r="M103" s="234">
        <f>+M39+M50+M66+M17</f>
        <v>34.237448389999997</v>
      </c>
      <c r="N103" s="217"/>
      <c r="O103" s="217"/>
      <c r="P103" s="217"/>
    </row>
    <row r="104" spans="3:16" x14ac:dyDescent="0.25">
      <c r="C104" s="1" t="s">
        <v>36</v>
      </c>
      <c r="D104" s="217">
        <f>+D40+D51</f>
        <v>6.2696070800000001</v>
      </c>
      <c r="E104" s="217">
        <f>+E40+E51</f>
        <v>8.0099807400000014</v>
      </c>
      <c r="F104" s="217">
        <f>+F40+F51</f>
        <v>8.9201281399999992</v>
      </c>
      <c r="G104" s="217">
        <f>+G40+G51</f>
        <v>3.5418470900000001</v>
      </c>
      <c r="H104" s="217">
        <f>+H40+H51</f>
        <v>1.88375</v>
      </c>
      <c r="I104" s="234">
        <f t="shared" si="26"/>
        <v>28.625313049999999</v>
      </c>
      <c r="K104" s="234">
        <f>+K40+K51</f>
        <v>12.98617846</v>
      </c>
      <c r="L104" s="234">
        <f>+L40+L51</f>
        <v>12.98617846</v>
      </c>
      <c r="M104" s="234">
        <f>+M40+M51</f>
        <v>12.98494619</v>
      </c>
      <c r="N104" s="217"/>
      <c r="O104" s="217"/>
      <c r="P104" s="217"/>
    </row>
    <row r="105" spans="3:16" x14ac:dyDescent="0.25">
      <c r="C105" s="1" t="s">
        <v>37</v>
      </c>
      <c r="D105" s="217">
        <f>+D52+D41</f>
        <v>0</v>
      </c>
      <c r="E105" s="217">
        <f>+E52+E41</f>
        <v>6.3509620000000009</v>
      </c>
      <c r="F105" s="217">
        <f>+F52+F41</f>
        <v>10.059023</v>
      </c>
      <c r="G105" s="217">
        <f>+G52+G41</f>
        <v>7.3392839999999993</v>
      </c>
      <c r="H105" s="217">
        <f>+H52+H41</f>
        <v>6.85487</v>
      </c>
      <c r="I105" s="234">
        <f t="shared" si="26"/>
        <v>30.604138999999996</v>
      </c>
      <c r="K105" s="234">
        <f>+K52+K41</f>
        <v>30.354788409999998</v>
      </c>
      <c r="L105" s="234">
        <f>+L52+L41</f>
        <v>30.354788409999998</v>
      </c>
      <c r="M105" s="234">
        <f>+M52+M41</f>
        <v>30.354788410000005</v>
      </c>
      <c r="N105" s="217"/>
      <c r="O105" s="217"/>
      <c r="P105" s="217"/>
    </row>
    <row r="106" spans="3:16" x14ac:dyDescent="0.25">
      <c r="C106" s="1" t="s">
        <v>38</v>
      </c>
      <c r="D106" s="217">
        <f>+D18+D67+D26</f>
        <v>0</v>
      </c>
      <c r="E106" s="217">
        <f>+E18+E67+E26</f>
        <v>19.03047419</v>
      </c>
      <c r="F106" s="217">
        <f>+F18+F67+F26</f>
        <v>22.069160199999999</v>
      </c>
      <c r="G106" s="217">
        <f>+G18+G67+G26</f>
        <v>28.681135219999998</v>
      </c>
      <c r="H106" s="217">
        <f>+H18+H67+H26</f>
        <v>0</v>
      </c>
      <c r="I106" s="234">
        <f t="shared" si="26"/>
        <v>69.780769609999993</v>
      </c>
      <c r="K106" s="234">
        <f>+K18+K67+K26</f>
        <v>53.240514569999995</v>
      </c>
      <c r="L106" s="234">
        <f>+L18+L67+L26</f>
        <v>52.243972579999998</v>
      </c>
      <c r="M106" s="234">
        <f>+M18+M67+M26</f>
        <v>41.616064609999995</v>
      </c>
      <c r="N106" s="217"/>
      <c r="O106" s="217"/>
      <c r="P106" s="217"/>
    </row>
    <row r="107" spans="3:16" x14ac:dyDescent="0.25">
      <c r="C107" s="1" t="s">
        <v>39</v>
      </c>
      <c r="D107" s="217">
        <f>+D42+D68</f>
        <v>0</v>
      </c>
      <c r="E107" s="217">
        <f>+E42+E68</f>
        <v>21.986861090000001</v>
      </c>
      <c r="F107" s="217">
        <f>+F42+F68</f>
        <v>9.0333500000000004</v>
      </c>
      <c r="G107" s="217">
        <f>+G42+G68</f>
        <v>5.9715940000000005</v>
      </c>
      <c r="H107" s="217">
        <f>+H42+H68</f>
        <v>0</v>
      </c>
      <c r="I107" s="234">
        <f t="shared" si="26"/>
        <v>36.991805090000007</v>
      </c>
      <c r="K107" s="234">
        <f>+K42+K68</f>
        <v>26.671897170000001</v>
      </c>
      <c r="L107" s="234">
        <f>+L42+L68</f>
        <v>26.671897170000001</v>
      </c>
      <c r="M107" s="336">
        <f>+M42+M68</f>
        <v>26.647850300000002</v>
      </c>
      <c r="N107" s="217"/>
      <c r="O107" s="217"/>
      <c r="P107" s="217"/>
    </row>
    <row r="108" spans="3:16" x14ac:dyDescent="0.25">
      <c r="C108" s="1" t="s">
        <v>40</v>
      </c>
      <c r="D108" s="217">
        <f t="shared" ref="D108:H110" si="32">+D71</f>
        <v>0</v>
      </c>
      <c r="E108" s="217">
        <f t="shared" si="32"/>
        <v>0.73138018000000005</v>
      </c>
      <c r="F108" s="217">
        <f t="shared" si="32"/>
        <v>2.72009846</v>
      </c>
      <c r="G108" s="217">
        <f t="shared" si="32"/>
        <v>0.42093079</v>
      </c>
      <c r="H108" s="217">
        <f t="shared" si="32"/>
        <v>0</v>
      </c>
      <c r="I108" s="234">
        <f t="shared" si="26"/>
        <v>3.8724094299999998</v>
      </c>
      <c r="K108" s="234">
        <f t="shared" ref="K108:M110" si="33">+K71</f>
        <v>3.4733328200000004</v>
      </c>
      <c r="L108" s="234">
        <f t="shared" si="33"/>
        <v>3.4733328200000004</v>
      </c>
      <c r="M108" s="234">
        <f t="shared" si="33"/>
        <v>3.3919879499999999</v>
      </c>
      <c r="N108" s="217"/>
      <c r="O108" s="217"/>
      <c r="P108" s="217"/>
    </row>
    <row r="109" spans="3:16" x14ac:dyDescent="0.25">
      <c r="C109" s="1" t="s">
        <v>41</v>
      </c>
      <c r="D109" s="217">
        <f t="shared" si="32"/>
        <v>0</v>
      </c>
      <c r="E109" s="217">
        <f t="shared" si="32"/>
        <v>0.25499275999999998</v>
      </c>
      <c r="F109" s="217">
        <f t="shared" si="32"/>
        <v>0</v>
      </c>
      <c r="G109" s="217">
        <f t="shared" si="32"/>
        <v>0</v>
      </c>
      <c r="H109" s="217">
        <f t="shared" si="32"/>
        <v>0</v>
      </c>
      <c r="I109" s="234">
        <f t="shared" si="26"/>
        <v>0.25499275999999998</v>
      </c>
      <c r="K109" s="234">
        <f t="shared" si="33"/>
        <v>0.18056759999999999</v>
      </c>
      <c r="L109" s="234">
        <f t="shared" si="33"/>
        <v>0.18056759999999999</v>
      </c>
      <c r="M109" s="234">
        <f t="shared" si="33"/>
        <v>0.18056759999999999</v>
      </c>
      <c r="N109" s="217"/>
      <c r="O109" s="217"/>
      <c r="P109" s="217"/>
    </row>
    <row r="110" spans="3:16" x14ac:dyDescent="0.25">
      <c r="C110" s="1" t="s">
        <v>42</v>
      </c>
      <c r="D110" s="217">
        <f t="shared" si="32"/>
        <v>0</v>
      </c>
      <c r="E110" s="217">
        <f t="shared" si="32"/>
        <v>1.54733451</v>
      </c>
      <c r="F110" s="217">
        <f t="shared" si="32"/>
        <v>1.5209149300000002</v>
      </c>
      <c r="G110" s="217">
        <f t="shared" si="32"/>
        <v>0.87938592999999998</v>
      </c>
      <c r="H110" s="217">
        <f t="shared" si="32"/>
        <v>0</v>
      </c>
      <c r="I110" s="234">
        <f t="shared" si="26"/>
        <v>3.9476353700000004</v>
      </c>
      <c r="K110" s="234">
        <f t="shared" si="33"/>
        <v>1.88074732</v>
      </c>
      <c r="L110" s="234">
        <f t="shared" si="33"/>
        <v>1.88074732</v>
      </c>
      <c r="M110" s="234">
        <f t="shared" si="33"/>
        <v>1.74943944</v>
      </c>
      <c r="N110" s="217"/>
      <c r="O110" s="217"/>
      <c r="P110" s="217"/>
    </row>
    <row r="111" spans="3:16" x14ac:dyDescent="0.25">
      <c r="C111" s="1" t="s">
        <v>43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34">
        <f t="shared" si="26"/>
        <v>0</v>
      </c>
      <c r="K111" s="234">
        <v>0</v>
      </c>
      <c r="L111" s="234">
        <v>0</v>
      </c>
      <c r="M111" s="234">
        <v>0</v>
      </c>
      <c r="N111" s="217"/>
      <c r="O111" s="217"/>
      <c r="P111" s="217"/>
    </row>
    <row r="112" spans="3:16" x14ac:dyDescent="0.25">
      <c r="C112" s="1" t="s">
        <v>44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34">
        <f t="shared" si="26"/>
        <v>0</v>
      </c>
      <c r="K112" s="234">
        <v>0</v>
      </c>
      <c r="L112" s="234">
        <v>0</v>
      </c>
      <c r="M112" s="234">
        <v>0</v>
      </c>
      <c r="N112" s="217"/>
      <c r="O112" s="217"/>
      <c r="P112" s="217"/>
    </row>
    <row r="113" spans="2:16" x14ac:dyDescent="0.25">
      <c r="C113" s="1" t="s">
        <v>45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34">
        <f t="shared" si="26"/>
        <v>0</v>
      </c>
      <c r="K113" s="234">
        <v>0</v>
      </c>
      <c r="L113" s="234">
        <v>0</v>
      </c>
      <c r="M113" s="234">
        <v>0</v>
      </c>
      <c r="N113" s="217"/>
      <c r="O113" s="217"/>
      <c r="P113" s="217"/>
    </row>
    <row r="114" spans="2:16" x14ac:dyDescent="0.25">
      <c r="C114" s="1" t="s">
        <v>46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34">
        <f t="shared" si="26"/>
        <v>0</v>
      </c>
      <c r="K114" s="234">
        <v>0</v>
      </c>
      <c r="L114" s="234">
        <v>0</v>
      </c>
      <c r="M114" s="234">
        <v>0</v>
      </c>
      <c r="N114" s="217"/>
      <c r="O114" s="217"/>
      <c r="P114" s="217"/>
    </row>
    <row r="115" spans="2:16" x14ac:dyDescent="0.25">
      <c r="C115" s="1" t="s">
        <v>424</v>
      </c>
      <c r="D115" s="217">
        <f>+D43</f>
        <v>0</v>
      </c>
      <c r="E115" s="217">
        <f>+E43</f>
        <v>0</v>
      </c>
      <c r="F115" s="217">
        <f>+F43</f>
        <v>0</v>
      </c>
      <c r="G115" s="217">
        <f>+G43</f>
        <v>10.430393</v>
      </c>
      <c r="H115" s="217">
        <f>+H43</f>
        <v>0</v>
      </c>
      <c r="I115" s="234">
        <f t="shared" si="26"/>
        <v>10.430393</v>
      </c>
      <c r="K115" s="234">
        <f>+K43</f>
        <v>6.1636911600000008</v>
      </c>
      <c r="L115" s="234">
        <f>+L43</f>
        <v>6.1636911600000008</v>
      </c>
      <c r="M115" s="234">
        <f>+M43</f>
        <v>0.47781377999999997</v>
      </c>
      <c r="N115" s="217"/>
      <c r="O115" s="217"/>
      <c r="P115" s="217"/>
    </row>
    <row r="116" spans="2:16" ht="9.75" customHeight="1" thickBot="1" x14ac:dyDescent="0.3">
      <c r="I116" s="217"/>
    </row>
    <row r="117" spans="2:16" ht="19.5" thickBot="1" x14ac:dyDescent="0.3">
      <c r="C117" s="231" t="s">
        <v>22</v>
      </c>
      <c r="D117" s="232">
        <f>SUM(D86:D116)</f>
        <v>16.043428079999998</v>
      </c>
      <c r="E117" s="281">
        <f>SUM(E86:E116)</f>
        <v>330.26945742999987</v>
      </c>
      <c r="F117" s="281">
        <f>SUM(F86:F116)</f>
        <v>220.23510886999998</v>
      </c>
      <c r="G117" s="281">
        <f>SUM(G86:G116)</f>
        <v>170.85783072000004</v>
      </c>
      <c r="H117" s="281">
        <f>SUM(H86:H116)</f>
        <v>53.680870759999998</v>
      </c>
      <c r="I117" s="233">
        <f>SUM(I86:I115)</f>
        <v>791.08669585999985</v>
      </c>
      <c r="J117" s="280"/>
      <c r="K117" s="233">
        <f>SUM(K86:K116)</f>
        <v>730.43573159999994</v>
      </c>
      <c r="L117" s="233">
        <f>SUM(L86:L116)</f>
        <v>721.54901112999983</v>
      </c>
      <c r="M117" s="233">
        <f>SUM(M86:M116)</f>
        <v>523.73963853539021</v>
      </c>
      <c r="N117" s="452"/>
      <c r="O117" s="452"/>
      <c r="P117" s="452"/>
    </row>
    <row r="118" spans="2:16" x14ac:dyDescent="0.25"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</row>
    <row r="119" spans="2:16" x14ac:dyDescent="0.25">
      <c r="B119" s="532" t="s">
        <v>23</v>
      </c>
      <c r="C119" s="532"/>
      <c r="D119" s="532"/>
      <c r="E119" s="532"/>
      <c r="F119" s="532"/>
      <c r="G119" s="532"/>
      <c r="H119" s="532"/>
      <c r="I119" s="532"/>
      <c r="J119" s="532"/>
      <c r="K119" s="532"/>
      <c r="L119" s="532"/>
      <c r="M119" s="532"/>
    </row>
    <row r="120" spans="2:16" ht="24.75" customHeight="1" x14ac:dyDescent="0.25">
      <c r="B120" s="533" t="s">
        <v>525</v>
      </c>
      <c r="C120" s="533"/>
      <c r="D120" s="533"/>
      <c r="E120" s="533"/>
      <c r="F120" s="533"/>
      <c r="G120" s="533"/>
      <c r="H120" s="533"/>
      <c r="I120" s="533"/>
      <c r="J120" s="533"/>
      <c r="K120" s="533"/>
      <c r="L120" s="533"/>
      <c r="M120" s="533"/>
      <c r="N120" s="533"/>
    </row>
    <row r="121" spans="2:16" x14ac:dyDescent="0.25">
      <c r="B121" s="109"/>
    </row>
    <row r="122" spans="2:16" x14ac:dyDescent="0.25">
      <c r="B122" s="109"/>
    </row>
  </sheetData>
  <mergeCells count="13">
    <mergeCell ref="B119:M119"/>
    <mergeCell ref="B120:N120"/>
    <mergeCell ref="D83:I83"/>
    <mergeCell ref="K83:M83"/>
    <mergeCell ref="B3:M3"/>
    <mergeCell ref="B4:M4"/>
    <mergeCell ref="B7:M7"/>
    <mergeCell ref="D9:I9"/>
    <mergeCell ref="B81:M81"/>
    <mergeCell ref="B5:M5"/>
    <mergeCell ref="B78:M78"/>
    <mergeCell ref="B77:M77"/>
    <mergeCell ref="K9:M9"/>
  </mergeCells>
  <pageMargins left="0.19685039370078741" right="0.11811023622047245" top="0.35433070866141736" bottom="0.35433070866141736" header="0.31496062992125984" footer="0.31496062992125984"/>
  <pageSetup paperSize="9" scale="5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2.28515625" style="2" customWidth="1"/>
    <col min="3" max="3" width="76.28515625" style="1" customWidth="1"/>
    <col min="4" max="8" width="9" style="1" customWidth="1"/>
    <col min="9" max="11" width="16.140625" style="1" customWidth="1"/>
    <col min="12" max="12" width="90.42578125" style="1" customWidth="1"/>
    <col min="13" max="15" width="11.42578125" style="1"/>
    <col min="16" max="16" width="47.140625" style="1" customWidth="1"/>
    <col min="17" max="16384" width="11.42578125" style="1"/>
  </cols>
  <sheetData>
    <row r="1" spans="2:13" ht="73.5" customHeight="1" x14ac:dyDescent="0.25"/>
    <row r="2" spans="2:13" ht="21" customHeight="1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2:13" ht="17.25" x14ac:dyDescent="0.25">
      <c r="B3" s="542" t="s">
        <v>147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2:13" ht="7.5" customHeight="1" thickBot="1" x14ac:dyDescent="0.3"/>
    <row r="5" spans="2:13" ht="24.75" customHeight="1" thickTop="1" x14ac:dyDescent="0.25">
      <c r="B5" s="560" t="s">
        <v>47</v>
      </c>
      <c r="C5" s="561"/>
      <c r="D5" s="552" t="s">
        <v>527</v>
      </c>
      <c r="E5" s="553"/>
      <c r="F5" s="553"/>
      <c r="G5" s="553"/>
      <c r="H5" s="549"/>
      <c r="I5" s="553" t="s">
        <v>530</v>
      </c>
      <c r="J5" s="553"/>
      <c r="K5" s="549"/>
      <c r="L5" s="566" t="s">
        <v>59</v>
      </c>
    </row>
    <row r="6" spans="2:13" ht="22.5" customHeight="1" thickBot="1" x14ac:dyDescent="0.3">
      <c r="B6" s="562"/>
      <c r="C6" s="563"/>
      <c r="D6" s="555"/>
      <c r="E6" s="554"/>
      <c r="F6" s="554"/>
      <c r="G6" s="554"/>
      <c r="H6" s="551"/>
      <c r="I6" s="554"/>
      <c r="J6" s="554"/>
      <c r="K6" s="551"/>
      <c r="L6" s="567"/>
    </row>
    <row r="7" spans="2:13" ht="34.5" customHeight="1" thickBot="1" x14ac:dyDescent="0.3">
      <c r="B7" s="564"/>
      <c r="C7" s="565"/>
      <c r="D7" s="84" t="s">
        <v>48</v>
      </c>
      <c r="E7" s="60">
        <v>2020</v>
      </c>
      <c r="F7" s="31">
        <v>2021</v>
      </c>
      <c r="G7" s="32">
        <v>2022</v>
      </c>
      <c r="H7" s="460">
        <v>2023</v>
      </c>
      <c r="I7" s="73" t="s">
        <v>2</v>
      </c>
      <c r="J7" s="73" t="s">
        <v>3</v>
      </c>
      <c r="K7" s="287" t="s">
        <v>4</v>
      </c>
      <c r="L7" s="568"/>
    </row>
    <row r="8" spans="2:13" ht="25.5" customHeight="1" thickBot="1" x14ac:dyDescent="0.3">
      <c r="B8" s="17" t="s">
        <v>263</v>
      </c>
      <c r="C8" s="18" t="s">
        <v>92</v>
      </c>
      <c r="D8" s="19">
        <f>+D9</f>
        <v>0.81969999999999998</v>
      </c>
      <c r="E8" s="35">
        <f t="shared" ref="E8:K9" si="0">+E9</f>
        <v>0</v>
      </c>
      <c r="F8" s="139">
        <f t="shared" si="0"/>
        <v>0</v>
      </c>
      <c r="G8" s="38">
        <f t="shared" si="0"/>
        <v>0.81969999999999998</v>
      </c>
      <c r="H8" s="91">
        <f t="shared" si="0"/>
        <v>0</v>
      </c>
      <c r="I8" s="75">
        <f t="shared" si="0"/>
        <v>0.52910999999999997</v>
      </c>
      <c r="J8" s="75">
        <f t="shared" si="0"/>
        <v>0.52910999999999997</v>
      </c>
      <c r="K8" s="288">
        <f t="shared" si="0"/>
        <v>0.52910999999999997</v>
      </c>
      <c r="L8" s="20"/>
      <c r="M8" s="28"/>
    </row>
    <row r="9" spans="2:13" ht="25.5" customHeight="1" x14ac:dyDescent="0.25">
      <c r="B9" s="66" t="s">
        <v>93</v>
      </c>
      <c r="C9" s="16" t="s">
        <v>265</v>
      </c>
      <c r="D9" s="21">
        <f>+D10</f>
        <v>0.81969999999999998</v>
      </c>
      <c r="E9" s="36">
        <f>+E10</f>
        <v>0</v>
      </c>
      <c r="F9" s="140">
        <f t="shared" ref="F9:H9" si="1">+F10</f>
        <v>0</v>
      </c>
      <c r="G9" s="39">
        <f t="shared" si="1"/>
        <v>0.81969999999999998</v>
      </c>
      <c r="H9" s="89">
        <f t="shared" si="1"/>
        <v>0</v>
      </c>
      <c r="I9" s="33">
        <f t="shared" si="0"/>
        <v>0.52910999999999997</v>
      </c>
      <c r="J9" s="33">
        <f t="shared" si="0"/>
        <v>0.52910999999999997</v>
      </c>
      <c r="K9" s="191">
        <f t="shared" si="0"/>
        <v>0.52910999999999997</v>
      </c>
      <c r="L9" s="24" t="s">
        <v>409</v>
      </c>
      <c r="M9" s="28"/>
    </row>
    <row r="10" spans="2:13" ht="25.5" customHeight="1" thickBot="1" x14ac:dyDescent="0.3">
      <c r="B10" s="426" t="s">
        <v>486</v>
      </c>
      <c r="C10" s="63" t="s">
        <v>264</v>
      </c>
      <c r="D10" s="44">
        <f>SUM(F10:H10)</f>
        <v>0.81969999999999998</v>
      </c>
      <c r="E10" s="45">
        <v>0</v>
      </c>
      <c r="F10" s="143">
        <v>0</v>
      </c>
      <c r="G10" s="264">
        <f>0.8197</f>
        <v>0.81969999999999998</v>
      </c>
      <c r="H10" s="116">
        <v>0</v>
      </c>
      <c r="I10" s="285">
        <v>0.52910999999999997</v>
      </c>
      <c r="J10" s="176">
        <v>0.52910999999999997</v>
      </c>
      <c r="K10" s="289">
        <v>0.52910999999999997</v>
      </c>
      <c r="L10" s="194" t="s">
        <v>71</v>
      </c>
      <c r="M10" s="28"/>
    </row>
    <row r="11" spans="2:13" ht="25.5" customHeight="1" thickBot="1" x14ac:dyDescent="0.3">
      <c r="B11" s="17" t="s">
        <v>100</v>
      </c>
      <c r="C11" s="18" t="s">
        <v>154</v>
      </c>
      <c r="D11" s="19">
        <f t="shared" ref="D11:K11" si="2">+D12+D20</f>
        <v>73.948230969999997</v>
      </c>
      <c r="E11" s="35">
        <f t="shared" si="2"/>
        <v>0</v>
      </c>
      <c r="F11" s="139">
        <f t="shared" si="2"/>
        <v>24.493300309999995</v>
      </c>
      <c r="G11" s="38">
        <f t="shared" si="2"/>
        <v>21.129811849999999</v>
      </c>
      <c r="H11" s="91">
        <f t="shared" si="2"/>
        <v>28.325118809999999</v>
      </c>
      <c r="I11" s="75">
        <f t="shared" si="2"/>
        <v>56.826102049999996</v>
      </c>
      <c r="J11" s="75">
        <f t="shared" si="2"/>
        <v>55.829560059999999</v>
      </c>
      <c r="K11" s="288">
        <f t="shared" si="2"/>
        <v>45.201652089999996</v>
      </c>
      <c r="L11" s="20"/>
    </row>
    <row r="12" spans="2:13" ht="33.75" customHeight="1" x14ac:dyDescent="0.25">
      <c r="B12" s="66" t="s">
        <v>155</v>
      </c>
      <c r="C12" s="16" t="s">
        <v>156</v>
      </c>
      <c r="D12" s="21">
        <f>SUM(D13:D19)</f>
        <v>66.612337879999998</v>
      </c>
      <c r="E12" s="36">
        <f t="shared" ref="E12:K12" si="3">SUM(E13:E19)</f>
        <v>0</v>
      </c>
      <c r="F12" s="140">
        <f t="shared" si="3"/>
        <v>17.157407219999996</v>
      </c>
      <c r="G12" s="39">
        <f t="shared" si="3"/>
        <v>21.129811849999999</v>
      </c>
      <c r="H12" s="89">
        <f t="shared" si="3"/>
        <v>28.325118809999999</v>
      </c>
      <c r="I12" s="33">
        <f t="shared" si="3"/>
        <v>51.124782619999998</v>
      </c>
      <c r="J12" s="33">
        <f t="shared" si="3"/>
        <v>50.128240630000001</v>
      </c>
      <c r="K12" s="191">
        <f t="shared" si="3"/>
        <v>39.500332659999998</v>
      </c>
      <c r="L12" s="24" t="s">
        <v>408</v>
      </c>
    </row>
    <row r="13" spans="2:13" ht="25.5" customHeight="1" x14ac:dyDescent="0.25">
      <c r="B13" s="306" t="s">
        <v>401</v>
      </c>
      <c r="C13" s="55" t="s">
        <v>157</v>
      </c>
      <c r="D13" s="44">
        <f t="shared" ref="D13:D18" si="4">SUM(F13:H13)</f>
        <v>38.914664000000002</v>
      </c>
      <c r="E13" s="45">
        <v>0</v>
      </c>
      <c r="F13" s="143">
        <v>8.7739999999999991</v>
      </c>
      <c r="G13" s="46">
        <v>12.44</v>
      </c>
      <c r="H13" s="116">
        <v>17.700664</v>
      </c>
      <c r="I13" s="193">
        <v>26.093527609999995</v>
      </c>
      <c r="J13" s="193">
        <v>25.096985619999998</v>
      </c>
      <c r="K13" s="289">
        <v>19.051371199999998</v>
      </c>
      <c r="L13" s="194" t="s">
        <v>158</v>
      </c>
    </row>
    <row r="14" spans="2:13" ht="25.5" customHeight="1" x14ac:dyDescent="0.25">
      <c r="B14" s="312" t="s">
        <v>354</v>
      </c>
      <c r="C14" s="55" t="s">
        <v>159</v>
      </c>
      <c r="D14" s="44">
        <f t="shared" si="4"/>
        <v>4.1788860900000007</v>
      </c>
      <c r="E14" s="45">
        <v>0</v>
      </c>
      <c r="F14" s="143">
        <v>1.0900000000000001</v>
      </c>
      <c r="G14" s="46">
        <v>1.59</v>
      </c>
      <c r="H14" s="116">
        <v>1.4988860900000001</v>
      </c>
      <c r="I14" s="176">
        <v>2.7255250000000002</v>
      </c>
      <c r="J14" s="176">
        <v>2.7255250000000002</v>
      </c>
      <c r="K14" s="289">
        <v>2.7255250000000002</v>
      </c>
      <c r="L14" s="194" t="s">
        <v>158</v>
      </c>
    </row>
    <row r="15" spans="2:13" ht="25.5" customHeight="1" x14ac:dyDescent="0.25">
      <c r="B15" s="621" t="s">
        <v>312</v>
      </c>
      <c r="C15" s="34" t="s">
        <v>160</v>
      </c>
      <c r="D15" s="44">
        <f t="shared" si="4"/>
        <v>6.27</v>
      </c>
      <c r="E15" s="45">
        <v>0</v>
      </c>
      <c r="F15" s="143">
        <v>2.52</v>
      </c>
      <c r="G15" s="46">
        <v>1.6</v>
      </c>
      <c r="H15" s="116">
        <v>2.15</v>
      </c>
      <c r="I15" s="176">
        <v>5.8067690200000017</v>
      </c>
      <c r="J15" s="176">
        <v>5.8067690200000017</v>
      </c>
      <c r="K15" s="289">
        <v>5.7918693200000009</v>
      </c>
      <c r="L15" s="194" t="s">
        <v>161</v>
      </c>
    </row>
    <row r="16" spans="2:13" ht="25.5" customHeight="1" x14ac:dyDescent="0.25">
      <c r="B16" s="621"/>
      <c r="C16" s="34" t="s">
        <v>162</v>
      </c>
      <c r="D16" s="44">
        <f t="shared" si="4"/>
        <v>7.05</v>
      </c>
      <c r="E16" s="45">
        <v>0</v>
      </c>
      <c r="F16" s="143">
        <v>2.0499999999999998</v>
      </c>
      <c r="G16" s="46">
        <v>2.5</v>
      </c>
      <c r="H16" s="116">
        <v>2.5</v>
      </c>
      <c r="I16" s="176">
        <v>6.1546647399999994</v>
      </c>
      <c r="J16" s="176">
        <v>6.1546647399999994</v>
      </c>
      <c r="K16" s="289">
        <v>6.1546647399999994</v>
      </c>
      <c r="L16" s="194" t="s">
        <v>161</v>
      </c>
    </row>
    <row r="17" spans="2:15" ht="25.5" customHeight="1" x14ac:dyDescent="0.25">
      <c r="B17" s="621"/>
      <c r="C17" s="34" t="s">
        <v>468</v>
      </c>
      <c r="D17" s="44">
        <f t="shared" si="4"/>
        <v>6.2100000000000009</v>
      </c>
      <c r="E17" s="45">
        <v>0</v>
      </c>
      <c r="F17" s="143">
        <v>2.3450000000000002</v>
      </c>
      <c r="G17" s="46">
        <v>2.2650000000000001</v>
      </c>
      <c r="H17" s="116">
        <v>1.6</v>
      </c>
      <c r="I17" s="176">
        <v>5.8631074799999991</v>
      </c>
      <c r="J17" s="176">
        <v>5.8631074799999991</v>
      </c>
      <c r="K17" s="289">
        <v>3.9022828599999997</v>
      </c>
      <c r="L17" s="194" t="s">
        <v>161</v>
      </c>
    </row>
    <row r="18" spans="2:15" ht="25.5" customHeight="1" x14ac:dyDescent="0.25">
      <c r="B18" s="306" t="s">
        <v>365</v>
      </c>
      <c r="C18" s="55" t="s">
        <v>517</v>
      </c>
      <c r="D18" s="44">
        <f t="shared" si="4"/>
        <v>1.4887877899999999</v>
      </c>
      <c r="E18" s="45">
        <v>0</v>
      </c>
      <c r="F18" s="143">
        <v>0.37840721999999999</v>
      </c>
      <c r="G18" s="46">
        <v>0.73481184999999993</v>
      </c>
      <c r="H18" s="116">
        <v>0.37556871999999997</v>
      </c>
      <c r="I18" s="176">
        <v>1.2042827</v>
      </c>
      <c r="J18" s="176">
        <v>1.2042827</v>
      </c>
      <c r="K18" s="289">
        <v>1.2042827</v>
      </c>
      <c r="L18" s="194" t="s">
        <v>161</v>
      </c>
    </row>
    <row r="19" spans="2:15" ht="25.5" customHeight="1" x14ac:dyDescent="0.25">
      <c r="B19" s="426" t="s">
        <v>491</v>
      </c>
      <c r="C19" s="407" t="s">
        <v>447</v>
      </c>
      <c r="D19" s="44">
        <f t="shared" ref="D19" si="5">SUM(F19:H19)</f>
        <v>2.5</v>
      </c>
      <c r="E19" s="45">
        <v>0</v>
      </c>
      <c r="F19" s="143">
        <v>0</v>
      </c>
      <c r="G19" s="46">
        <v>0</v>
      </c>
      <c r="H19" s="116">
        <v>2.5</v>
      </c>
      <c r="I19" s="176">
        <v>3.2769060699999999</v>
      </c>
      <c r="J19" s="176">
        <v>3.2769060699999999</v>
      </c>
      <c r="K19" s="289">
        <v>0.67033683999999993</v>
      </c>
      <c r="L19" s="194" t="s">
        <v>71</v>
      </c>
    </row>
    <row r="20" spans="2:15" ht="25.5" customHeight="1" x14ac:dyDescent="0.25">
      <c r="B20" s="67" t="s">
        <v>102</v>
      </c>
      <c r="C20" s="30" t="s">
        <v>165</v>
      </c>
      <c r="D20" s="14">
        <f t="shared" ref="D20:H20" si="6">+D21</f>
        <v>7.3358930899999999</v>
      </c>
      <c r="E20" s="42">
        <f t="shared" si="6"/>
        <v>0</v>
      </c>
      <c r="F20" s="142">
        <f t="shared" si="6"/>
        <v>7.3358930899999999</v>
      </c>
      <c r="G20" s="43">
        <f t="shared" si="6"/>
        <v>0</v>
      </c>
      <c r="H20" s="132">
        <f t="shared" si="6"/>
        <v>0</v>
      </c>
      <c r="I20" s="41">
        <f>+I21</f>
        <v>5.7013194299999999</v>
      </c>
      <c r="J20" s="41">
        <f>+J21</f>
        <v>5.7013194299999999</v>
      </c>
      <c r="K20" s="192">
        <f>+K21</f>
        <v>5.7013194299999999</v>
      </c>
      <c r="L20" s="23" t="s">
        <v>166</v>
      </c>
    </row>
    <row r="21" spans="2:15" ht="25.5" customHeight="1" thickBot="1" x14ac:dyDescent="0.3">
      <c r="B21" s="306" t="s">
        <v>313</v>
      </c>
      <c r="C21" s="34" t="s">
        <v>167</v>
      </c>
      <c r="D21" s="44">
        <f>SUM(F21:H21)</f>
        <v>7.3358930899999999</v>
      </c>
      <c r="E21" s="45">
        <v>0</v>
      </c>
      <c r="F21" s="143">
        <v>7.3358930899999999</v>
      </c>
      <c r="G21" s="46">
        <v>0</v>
      </c>
      <c r="H21" s="116">
        <v>0</v>
      </c>
      <c r="I21" s="176">
        <v>5.7013194299999999</v>
      </c>
      <c r="J21" s="176">
        <v>5.7013194299999999</v>
      </c>
      <c r="K21" s="289">
        <v>5.7013194299999999</v>
      </c>
      <c r="L21" s="194" t="s">
        <v>168</v>
      </c>
    </row>
    <row r="22" spans="2:15" ht="25.5" customHeight="1" thickBot="1" x14ac:dyDescent="0.3">
      <c r="B22" s="3" t="s">
        <v>58</v>
      </c>
      <c r="C22" s="4"/>
      <c r="D22" s="11">
        <f>+D8+D11</f>
        <v>74.767930969999995</v>
      </c>
      <c r="E22" s="37">
        <f t="shared" ref="E22:K22" si="7">+E8+E11</f>
        <v>0</v>
      </c>
      <c r="F22" s="190">
        <f t="shared" si="7"/>
        <v>24.493300309999995</v>
      </c>
      <c r="G22" s="40">
        <f t="shared" si="7"/>
        <v>21.94951185</v>
      </c>
      <c r="H22" s="501">
        <f t="shared" si="7"/>
        <v>28.325118809999999</v>
      </c>
      <c r="I22" s="188">
        <f t="shared" si="7"/>
        <v>57.355212049999999</v>
      </c>
      <c r="J22" s="188">
        <f t="shared" si="7"/>
        <v>56.358670060000001</v>
      </c>
      <c r="K22" s="290">
        <f t="shared" si="7"/>
        <v>45.730762089999999</v>
      </c>
      <c r="L22" s="25"/>
    </row>
    <row r="23" spans="2:15" ht="9" customHeight="1" x14ac:dyDescent="0.25">
      <c r="B23" s="63"/>
    </row>
    <row r="24" spans="2:15" x14ac:dyDescent="0.25">
      <c r="B24" s="108"/>
      <c r="D24" s="26"/>
      <c r="E24" s="26"/>
      <c r="F24" s="26"/>
      <c r="G24" s="26"/>
      <c r="H24" s="26"/>
      <c r="I24" s="65"/>
      <c r="J24" s="26"/>
      <c r="K24" s="26"/>
    </row>
    <row r="25" spans="2:15" x14ac:dyDescent="0.25"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</row>
    <row r="26" spans="2:15" x14ac:dyDescent="0.25">
      <c r="B26" s="108"/>
    </row>
    <row r="27" spans="2:15" x14ac:dyDescent="0.25">
      <c r="B27" s="109"/>
    </row>
    <row r="28" spans="2:15" x14ac:dyDescent="0.25">
      <c r="B28" s="109"/>
    </row>
    <row r="29" spans="2:15" x14ac:dyDescent="0.25">
      <c r="C29" s="7"/>
      <c r="L29" s="8"/>
    </row>
    <row r="30" spans="2:15" x14ac:dyDescent="0.25">
      <c r="C30" s="27"/>
    </row>
    <row r="31" spans="2:15" x14ac:dyDescent="0.25">
      <c r="C31" s="27"/>
    </row>
    <row r="32" spans="2:15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2" spans="3:3" x14ac:dyDescent="0.25">
      <c r="C42" s="7"/>
    </row>
    <row r="44" spans="3:3" x14ac:dyDescent="0.25">
      <c r="C44" s="7"/>
    </row>
    <row r="46" spans="3:3" x14ac:dyDescent="0.25">
      <c r="C46" s="7"/>
    </row>
  </sheetData>
  <mergeCells count="8">
    <mergeCell ref="B25:O25"/>
    <mergeCell ref="D5:H6"/>
    <mergeCell ref="B15:B17"/>
    <mergeCell ref="B2:L2"/>
    <mergeCell ref="B3:L3"/>
    <mergeCell ref="B5:C7"/>
    <mergeCell ref="L5:L7"/>
    <mergeCell ref="I5:K6"/>
  </mergeCells>
  <hyperlinks>
    <hyperlink ref="C21" r:id="rId1" display="* Proyectos piloto innovadores para el desarrollo de itinerarios de inclusión social y su evaluación"/>
    <hyperlink ref="C13" r:id="rId2" display="* Plan de apoyos y cuidados de larga duración: desinstitucionalización, equipamientos y tecnología"/>
    <hyperlink ref="C15" r:id="rId3" display="* Plan de Modernización de los Servicios Sociales: transf. tecnológica, innovación, formación y refuerzo de la atención a la infancia"/>
    <hyperlink ref="C18" r:id="rId4" display="* Plan España País Accesible-proyecto SUEVE (acesibilidad a servicios sociales comunitarios)"/>
    <hyperlink ref="C14" r:id="rId5" display="* Plan de apoyos y cuidados de larga duración: desinstitucionalización, equipamientos y tecnología"/>
    <hyperlink ref="C16" r:id="rId6" display="* Plan de Modernización de los Servicios Sociales: transf. tecnológica, innovación, formación y refuerzo de la atención a la infancia"/>
    <hyperlink ref="C17" r:id="rId7" display="* Plan de Modernización de los Servicios Sociales: transf. tecnológica, innovación, formación y refuerzo de la atención a la infancia"/>
    <hyperlink ref="G10" r:id="rId8" display="https://www.mdsocialesa2030.gob.es/derechos-sociales/infancia-y-adolescencia/PDF/Conferencia_Sectorial/CERTIFICADO_ACUERDO_13_12_2022_firmado.pdf"/>
    <hyperlink ref="J13" r:id="rId9" display="https://sede.asturias.es/bopa/2023/12/22/2023-11476.pdf"/>
    <hyperlink ref="I13" r:id="rId10" display="https://sede.asturias.es/bopa/2023/07/13/2023-06305.pdf"/>
    <hyperlink ref="I10" r:id="rId11" display="https://sede.asturias.es/bopa/2025/06/06/2025-04426.pdf"/>
  </hyperlinks>
  <printOptions horizontalCentered="1" verticalCentered="1"/>
  <pageMargins left="0" right="0" top="0" bottom="0" header="0" footer="0"/>
  <pageSetup paperSize="9" scale="39" fitToHeight="0" orientation="landscape" r:id="rId12"/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5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7" width="9" style="1" customWidth="1"/>
    <col min="8" max="10" width="16.85546875" style="1" customWidth="1"/>
    <col min="11" max="11" width="65.7109375" style="1" customWidth="1"/>
    <col min="12" max="14" width="11.42578125" style="1"/>
    <col min="15" max="15" width="47.140625" style="1" customWidth="1"/>
    <col min="16" max="16384" width="11.42578125" style="1"/>
  </cols>
  <sheetData>
    <row r="1" spans="2:13" ht="74.25" customHeight="1" x14ac:dyDescent="0.25"/>
    <row r="2" spans="2:13" ht="17.25" x14ac:dyDescent="0.25">
      <c r="B2" s="541" t="s">
        <v>439</v>
      </c>
      <c r="C2" s="541"/>
      <c r="D2" s="541"/>
      <c r="E2" s="541"/>
      <c r="F2" s="541"/>
      <c r="G2" s="541"/>
      <c r="H2" s="541"/>
      <c r="I2" s="541"/>
      <c r="J2" s="541"/>
      <c r="K2" s="541"/>
    </row>
    <row r="3" spans="2:13" ht="17.25" x14ac:dyDescent="0.25">
      <c r="B3" s="542" t="s">
        <v>438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3" ht="19.5" customHeight="1" thickBot="1" x14ac:dyDescent="0.3">
      <c r="I4" s="8"/>
    </row>
    <row r="5" spans="2:13" ht="21.75" customHeight="1" thickTop="1" x14ac:dyDescent="0.25">
      <c r="B5" s="543" t="s">
        <v>47</v>
      </c>
      <c r="C5" s="544"/>
      <c r="D5" s="552" t="s">
        <v>527</v>
      </c>
      <c r="E5" s="553"/>
      <c r="F5" s="553"/>
      <c r="G5" s="549"/>
      <c r="H5" s="552" t="s">
        <v>530</v>
      </c>
      <c r="I5" s="553"/>
      <c r="J5" s="549"/>
      <c r="K5" s="549" t="s">
        <v>59</v>
      </c>
    </row>
    <row r="6" spans="2:13" ht="19.5" customHeight="1" thickBot="1" x14ac:dyDescent="0.3">
      <c r="B6" s="545"/>
      <c r="C6" s="546"/>
      <c r="D6" s="555"/>
      <c r="E6" s="554"/>
      <c r="F6" s="554"/>
      <c r="G6" s="551"/>
      <c r="H6" s="554"/>
      <c r="I6" s="554"/>
      <c r="J6" s="551"/>
      <c r="K6" s="550"/>
    </row>
    <row r="7" spans="2:13" ht="29.2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85">
        <v>2023</v>
      </c>
      <c r="H7" s="98" t="s">
        <v>2</v>
      </c>
      <c r="I7" s="73" t="s">
        <v>3</v>
      </c>
      <c r="J7" s="99" t="s">
        <v>4</v>
      </c>
      <c r="K7" s="551"/>
    </row>
    <row r="8" spans="2:13" ht="20.25" customHeight="1" thickBot="1" x14ac:dyDescent="0.3">
      <c r="B8" s="76" t="s">
        <v>197</v>
      </c>
      <c r="C8" s="77" t="s">
        <v>198</v>
      </c>
      <c r="D8" s="90">
        <f t="shared" ref="D8:G8" si="0">+D9+D17+D19</f>
        <v>8.0750375600000019</v>
      </c>
      <c r="E8" s="35">
        <f>+E9+E17+E19</f>
        <v>2.5337074500000001</v>
      </c>
      <c r="F8" s="38">
        <f t="shared" si="0"/>
        <v>4.24101339</v>
      </c>
      <c r="G8" s="91">
        <f t="shared" si="0"/>
        <v>1.3003167200000001</v>
      </c>
      <c r="H8" s="90">
        <f>+H9+H17+H19</f>
        <v>5.5346477400000005</v>
      </c>
      <c r="I8" s="75">
        <f>+I9+I17+I19</f>
        <v>5.5346477400000005</v>
      </c>
      <c r="J8" s="101">
        <f>+J9+J17+J19</f>
        <v>5.3219949899999994</v>
      </c>
      <c r="K8" s="351"/>
    </row>
    <row r="9" spans="2:13" ht="20.25" customHeight="1" x14ac:dyDescent="0.25">
      <c r="B9" s="78" t="s">
        <v>199</v>
      </c>
      <c r="C9" s="124" t="s">
        <v>200</v>
      </c>
      <c r="D9" s="88">
        <f t="shared" ref="D9:J9" si="1">SUM(D10:D16)</f>
        <v>3.8724094300000003</v>
      </c>
      <c r="E9" s="36">
        <f t="shared" si="1"/>
        <v>0.73138018000000005</v>
      </c>
      <c r="F9" s="39">
        <f t="shared" si="1"/>
        <v>2.72009846</v>
      </c>
      <c r="G9" s="89">
        <f t="shared" si="1"/>
        <v>0.42093079</v>
      </c>
      <c r="H9" s="112">
        <f t="shared" si="1"/>
        <v>3.4733328200000004</v>
      </c>
      <c r="I9" s="33">
        <f t="shared" si="1"/>
        <v>3.4733328200000004</v>
      </c>
      <c r="J9" s="89">
        <f t="shared" si="1"/>
        <v>3.3919879499999999</v>
      </c>
      <c r="K9" s="352" t="s">
        <v>442</v>
      </c>
    </row>
    <row r="10" spans="2:13" s="62" customFormat="1" ht="22.5" customHeight="1" x14ac:dyDescent="0.25">
      <c r="B10" s="125" t="s">
        <v>327</v>
      </c>
      <c r="C10" s="127" t="s">
        <v>232</v>
      </c>
      <c r="D10" s="115">
        <f>SUM(E10:G10)</f>
        <v>0.43019092999999997</v>
      </c>
      <c r="E10" s="45">
        <v>0</v>
      </c>
      <c r="F10" s="46">
        <v>0.25608135999999998</v>
      </c>
      <c r="G10" s="116">
        <v>0.17410956999999999</v>
      </c>
      <c r="H10" s="187">
        <v>0.43019034</v>
      </c>
      <c r="I10" s="176">
        <v>0.43019034</v>
      </c>
      <c r="J10" s="384">
        <v>0.34884546999999999</v>
      </c>
      <c r="K10" s="360" t="s">
        <v>275</v>
      </c>
      <c r="L10" s="61"/>
    </row>
    <row r="11" spans="2:13" s="62" customFormat="1" ht="25.5" customHeight="1" x14ac:dyDescent="0.25">
      <c r="B11" s="125" t="s">
        <v>328</v>
      </c>
      <c r="C11" s="127" t="s">
        <v>201</v>
      </c>
      <c r="D11" s="115">
        <f t="shared" ref="D11:D16" si="2">SUM(E11:G11)</f>
        <v>0.38824614000000002</v>
      </c>
      <c r="E11" s="45">
        <v>0</v>
      </c>
      <c r="F11" s="46">
        <v>0.19412307000000001</v>
      </c>
      <c r="G11" s="116">
        <v>0.19412307000000001</v>
      </c>
      <c r="H11" s="187">
        <v>0.35055716000000003</v>
      </c>
      <c r="I11" s="193">
        <v>0.35055716000000003</v>
      </c>
      <c r="J11" s="384">
        <v>0.35055716000000003</v>
      </c>
      <c r="K11" s="353" t="s">
        <v>276</v>
      </c>
      <c r="L11" s="61"/>
    </row>
    <row r="12" spans="2:13" s="62" customFormat="1" ht="25.5" customHeight="1" x14ac:dyDescent="0.25">
      <c r="B12" s="125" t="s">
        <v>329</v>
      </c>
      <c r="C12" s="198" t="s">
        <v>274</v>
      </c>
      <c r="D12" s="115">
        <f t="shared" si="2"/>
        <v>0.73376243000000008</v>
      </c>
      <c r="E12" s="45">
        <v>0.42480983</v>
      </c>
      <c r="F12" s="46">
        <v>0.30895260000000002</v>
      </c>
      <c r="G12" s="116">
        <v>0</v>
      </c>
      <c r="H12" s="187">
        <v>0.41259462000000002</v>
      </c>
      <c r="I12" s="193">
        <v>0.41259462000000002</v>
      </c>
      <c r="J12" s="177">
        <v>0.41259462000000002</v>
      </c>
      <c r="K12" s="127" t="s">
        <v>277</v>
      </c>
      <c r="L12" s="61"/>
    </row>
    <row r="13" spans="2:13" s="62" customFormat="1" ht="22.5" customHeight="1" x14ac:dyDescent="0.25">
      <c r="B13" s="125" t="s">
        <v>330</v>
      </c>
      <c r="C13" s="198" t="s">
        <v>202</v>
      </c>
      <c r="D13" s="115">
        <f t="shared" si="2"/>
        <v>1.8632432800000001</v>
      </c>
      <c r="E13" s="45">
        <v>0</v>
      </c>
      <c r="F13" s="46">
        <v>1.8632432800000001</v>
      </c>
      <c r="G13" s="116">
        <v>0</v>
      </c>
      <c r="H13" s="175">
        <v>1.8406717100000001</v>
      </c>
      <c r="I13" s="176">
        <v>1.8406717100000001</v>
      </c>
      <c r="J13" s="177">
        <v>1.8406717100000001</v>
      </c>
      <c r="K13" s="353" t="s">
        <v>113</v>
      </c>
      <c r="L13" s="61"/>
    </row>
    <row r="14" spans="2:13" s="62" customFormat="1" ht="22.5" customHeight="1" x14ac:dyDescent="0.25">
      <c r="B14" s="125" t="s">
        <v>331</v>
      </c>
      <c r="C14" s="198" t="s">
        <v>203</v>
      </c>
      <c r="D14" s="115">
        <f t="shared" si="2"/>
        <v>0.26927220000000002</v>
      </c>
      <c r="E14" s="45">
        <v>0.26927220000000002</v>
      </c>
      <c r="F14" s="46">
        <v>0</v>
      </c>
      <c r="G14" s="116">
        <v>0</v>
      </c>
      <c r="H14" s="175">
        <v>0.26513991000000003</v>
      </c>
      <c r="I14" s="176">
        <v>0.26513991000000003</v>
      </c>
      <c r="J14" s="177">
        <v>0.26513991000000003</v>
      </c>
      <c r="K14" s="353" t="s">
        <v>278</v>
      </c>
      <c r="L14" s="61"/>
    </row>
    <row r="15" spans="2:13" s="62" customFormat="1" ht="22.5" customHeight="1" x14ac:dyDescent="0.25">
      <c r="B15" s="125" t="s">
        <v>333</v>
      </c>
      <c r="C15" s="198" t="s">
        <v>204</v>
      </c>
      <c r="D15" s="115">
        <f t="shared" si="2"/>
        <v>0.15000000000000002</v>
      </c>
      <c r="E15" s="48">
        <v>2.5000000000000001E-2</v>
      </c>
      <c r="F15" s="46">
        <v>8.5000000000000006E-2</v>
      </c>
      <c r="G15" s="170">
        <v>0.04</v>
      </c>
      <c r="H15" s="175">
        <v>0.13894779999999998</v>
      </c>
      <c r="I15" s="176">
        <v>0.13894779999999998</v>
      </c>
      <c r="J15" s="177">
        <v>0.13894779999999998</v>
      </c>
      <c r="K15" s="356" t="s">
        <v>113</v>
      </c>
      <c r="L15" s="61"/>
      <c r="M15" s="467"/>
    </row>
    <row r="16" spans="2:13" s="62" customFormat="1" ht="22.5" customHeight="1" x14ac:dyDescent="0.25">
      <c r="B16" s="125" t="s">
        <v>332</v>
      </c>
      <c r="C16" s="198" t="s">
        <v>205</v>
      </c>
      <c r="D16" s="167">
        <f t="shared" si="2"/>
        <v>3.7694449999999997E-2</v>
      </c>
      <c r="E16" s="48">
        <v>1.2298150000000001E-2</v>
      </c>
      <c r="F16" s="49">
        <v>1.269815E-2</v>
      </c>
      <c r="G16" s="170">
        <v>1.269815E-2</v>
      </c>
      <c r="H16" s="402">
        <v>3.5231279999999997E-2</v>
      </c>
      <c r="I16" s="403">
        <v>3.5231279999999997E-2</v>
      </c>
      <c r="J16" s="403">
        <v>3.5231279999999997E-2</v>
      </c>
      <c r="K16" s="114" t="s">
        <v>113</v>
      </c>
      <c r="L16" s="61"/>
    </row>
    <row r="17" spans="2:16" ht="20.25" customHeight="1" x14ac:dyDescent="0.25">
      <c r="B17" s="123" t="s">
        <v>206</v>
      </c>
      <c r="C17" s="199" t="s">
        <v>207</v>
      </c>
      <c r="D17" s="159">
        <f>+D18</f>
        <v>0.25499275999999998</v>
      </c>
      <c r="E17" s="42">
        <f t="shared" ref="E17:G17" si="3">+E18</f>
        <v>0.25499275999999998</v>
      </c>
      <c r="F17" s="43">
        <f t="shared" si="3"/>
        <v>0</v>
      </c>
      <c r="G17" s="132">
        <f t="shared" si="3"/>
        <v>0</v>
      </c>
      <c r="H17" s="270">
        <f>I17</f>
        <v>0.18056759999999999</v>
      </c>
      <c r="I17" s="41">
        <f t="shared" ref="I17:J17" si="4">+I18</f>
        <v>0.18056759999999999</v>
      </c>
      <c r="J17" s="132">
        <f t="shared" si="4"/>
        <v>0.18056759999999999</v>
      </c>
      <c r="K17" s="355" t="s">
        <v>441</v>
      </c>
    </row>
    <row r="18" spans="2:16" s="63" customFormat="1" ht="20.25" customHeight="1" x14ac:dyDescent="0.25">
      <c r="B18" s="125" t="s">
        <v>355</v>
      </c>
      <c r="C18" s="114" t="s">
        <v>208</v>
      </c>
      <c r="D18" s="115">
        <f>SUM(E18:G18)</f>
        <v>0.25499275999999998</v>
      </c>
      <c r="E18" s="45">
        <v>0.25499275999999998</v>
      </c>
      <c r="F18" s="46">
        <v>0</v>
      </c>
      <c r="G18" s="116">
        <v>0</v>
      </c>
      <c r="H18" s="301">
        <v>0.18</v>
      </c>
      <c r="I18" s="193">
        <f>J18</f>
        <v>0.18056759999999999</v>
      </c>
      <c r="J18" s="177">
        <v>0.18056759999999999</v>
      </c>
      <c r="K18" s="356" t="s">
        <v>209</v>
      </c>
      <c r="L18" s="461"/>
    </row>
    <row r="19" spans="2:16" s="63" customFormat="1" ht="20.25" customHeight="1" x14ac:dyDescent="0.25">
      <c r="B19" s="123" t="s">
        <v>210</v>
      </c>
      <c r="C19" s="124" t="s">
        <v>211</v>
      </c>
      <c r="D19" s="159">
        <f t="shared" ref="D19:J19" si="5">SUM(D20:D25)</f>
        <v>3.9476353700000004</v>
      </c>
      <c r="E19" s="42">
        <f t="shared" si="5"/>
        <v>1.54733451</v>
      </c>
      <c r="F19" s="43">
        <f t="shared" si="5"/>
        <v>1.5209149300000002</v>
      </c>
      <c r="G19" s="132">
        <f t="shared" si="5"/>
        <v>0.87938592999999998</v>
      </c>
      <c r="H19" s="131">
        <f t="shared" si="5"/>
        <v>1.88074732</v>
      </c>
      <c r="I19" s="41">
        <f t="shared" si="5"/>
        <v>1.88074732</v>
      </c>
      <c r="J19" s="132">
        <f t="shared" si="5"/>
        <v>1.74943944</v>
      </c>
      <c r="K19" s="355" t="s">
        <v>440</v>
      </c>
    </row>
    <row r="20" spans="2:16" s="63" customFormat="1" ht="20.25" customHeight="1" x14ac:dyDescent="0.25">
      <c r="B20" s="125" t="s">
        <v>334</v>
      </c>
      <c r="C20" s="63" t="s">
        <v>212</v>
      </c>
      <c r="D20" s="115">
        <f t="shared" ref="D20:D25" si="6">SUM(E20:G20)</f>
        <v>2.3683691499999999</v>
      </c>
      <c r="E20" s="283">
        <v>1.54733451</v>
      </c>
      <c r="F20" s="264">
        <v>0.82103464000000004</v>
      </c>
      <c r="G20" s="116">
        <v>0</v>
      </c>
      <c r="H20" s="175">
        <v>0.28520523999999997</v>
      </c>
      <c r="I20" s="176">
        <v>0.28520523999999997</v>
      </c>
      <c r="J20" s="177">
        <v>0.28520523999999997</v>
      </c>
      <c r="K20" s="356" t="s">
        <v>71</v>
      </c>
    </row>
    <row r="21" spans="2:16" s="63" customFormat="1" ht="20.25" customHeight="1" x14ac:dyDescent="0.25">
      <c r="B21" s="125" t="s">
        <v>479</v>
      </c>
      <c r="C21" s="198" t="s">
        <v>448</v>
      </c>
      <c r="D21" s="115">
        <f t="shared" si="6"/>
        <v>0.30821137999999998</v>
      </c>
      <c r="E21" s="45">
        <v>0</v>
      </c>
      <c r="F21" s="143">
        <v>0</v>
      </c>
      <c r="G21" s="116">
        <v>0.30821137999999998</v>
      </c>
      <c r="H21" s="175">
        <v>0.30820858000000001</v>
      </c>
      <c r="I21" s="176">
        <v>0.30820858000000001</v>
      </c>
      <c r="J21" s="177">
        <v>0.30820858000000001</v>
      </c>
      <c r="K21" s="356" t="s">
        <v>71</v>
      </c>
      <c r="L21" s="463" t="e">
        <f>+#REF!-I21</f>
        <v>#REF!</v>
      </c>
    </row>
    <row r="22" spans="2:16" s="63" customFormat="1" ht="20.25" customHeight="1" x14ac:dyDescent="0.25">
      <c r="B22" s="125" t="s">
        <v>335</v>
      </c>
      <c r="C22" s="198" t="s">
        <v>237</v>
      </c>
      <c r="D22" s="115">
        <f t="shared" si="6"/>
        <v>0.21151564</v>
      </c>
      <c r="E22" s="45">
        <v>0</v>
      </c>
      <c r="F22" s="264">
        <v>0.21151564</v>
      </c>
      <c r="G22" s="116">
        <v>0</v>
      </c>
      <c r="H22" s="175">
        <v>0.18246601999999998</v>
      </c>
      <c r="I22" s="176">
        <v>0.18246601999999998</v>
      </c>
      <c r="J22" s="177">
        <v>0.18246601999999998</v>
      </c>
      <c r="K22" s="356" t="s">
        <v>71</v>
      </c>
      <c r="L22" s="463" t="e">
        <f>+#REF!-I22</f>
        <v>#REF!</v>
      </c>
    </row>
    <row r="23" spans="2:16" s="63" customFormat="1" ht="20.25" customHeight="1" x14ac:dyDescent="0.25">
      <c r="B23" s="413" t="s">
        <v>466</v>
      </c>
      <c r="C23" s="198" t="s">
        <v>452</v>
      </c>
      <c r="D23" s="115">
        <f t="shared" si="6"/>
        <v>0.35050937999999998</v>
      </c>
      <c r="E23" s="45">
        <v>0</v>
      </c>
      <c r="F23" s="264">
        <v>0</v>
      </c>
      <c r="G23" s="116">
        <v>0.35050937999999998</v>
      </c>
      <c r="H23" s="175">
        <v>0.42853303999999998</v>
      </c>
      <c r="I23" s="176">
        <v>0.42853303999999998</v>
      </c>
      <c r="J23" s="177">
        <v>0.29722515999999999</v>
      </c>
      <c r="K23" s="356" t="s">
        <v>71</v>
      </c>
    </row>
    <row r="24" spans="2:16" s="63" customFormat="1" ht="20.25" customHeight="1" x14ac:dyDescent="0.25">
      <c r="B24" s="413" t="s">
        <v>467</v>
      </c>
      <c r="C24" s="398" t="s">
        <v>443</v>
      </c>
      <c r="D24" s="115">
        <f t="shared" si="6"/>
        <v>8.0128580000000005E-2</v>
      </c>
      <c r="E24" s="45">
        <v>0</v>
      </c>
      <c r="F24" s="264">
        <v>0</v>
      </c>
      <c r="G24" s="116">
        <v>8.0128580000000005E-2</v>
      </c>
      <c r="H24" s="457">
        <v>8.0123539999999993E-2</v>
      </c>
      <c r="I24" s="176">
        <v>8.0123539999999993E-2</v>
      </c>
      <c r="J24" s="177">
        <v>8.0123539999999993E-2</v>
      </c>
      <c r="K24" s="356" t="s">
        <v>71</v>
      </c>
    </row>
    <row r="25" spans="2:16" s="63" customFormat="1" ht="20.25" customHeight="1" thickBot="1" x14ac:dyDescent="0.3">
      <c r="B25" s="125" t="s">
        <v>336</v>
      </c>
      <c r="C25" s="267" t="s">
        <v>252</v>
      </c>
      <c r="D25" s="115">
        <f t="shared" si="6"/>
        <v>0.62890124000000003</v>
      </c>
      <c r="E25" s="45">
        <v>0</v>
      </c>
      <c r="F25" s="264">
        <v>0.48836465000000001</v>
      </c>
      <c r="G25" s="284">
        <v>0.14053658999999999</v>
      </c>
      <c r="H25" s="175">
        <v>0.59621089999999999</v>
      </c>
      <c r="I25" s="176">
        <v>0.59621089999999999</v>
      </c>
      <c r="J25" s="177">
        <v>0.59621089999999999</v>
      </c>
      <c r="K25" s="356" t="s">
        <v>262</v>
      </c>
    </row>
    <row r="26" spans="2:16" ht="24" customHeight="1" thickBot="1" x14ac:dyDescent="0.3">
      <c r="B26" s="82" t="s">
        <v>58</v>
      </c>
      <c r="C26" s="83"/>
      <c r="D26" s="94">
        <f>+D8</f>
        <v>8.0750375600000019</v>
      </c>
      <c r="E26" s="95">
        <f t="shared" ref="E26:J26" si="7">+E8</f>
        <v>2.5337074500000001</v>
      </c>
      <c r="F26" s="96">
        <f t="shared" si="7"/>
        <v>4.24101339</v>
      </c>
      <c r="G26" s="97">
        <f t="shared" si="7"/>
        <v>1.3003167200000001</v>
      </c>
      <c r="H26" s="531">
        <f t="shared" si="7"/>
        <v>5.5346477400000005</v>
      </c>
      <c r="I26" s="529">
        <f t="shared" si="7"/>
        <v>5.5346477400000005</v>
      </c>
      <c r="J26" s="530">
        <f t="shared" si="7"/>
        <v>5.3219949899999994</v>
      </c>
      <c r="K26" s="361"/>
    </row>
    <row r="27" spans="2:16" ht="9.75" customHeight="1" thickTop="1" x14ac:dyDescent="0.25">
      <c r="B27" s="63"/>
    </row>
    <row r="28" spans="2:16" x14ac:dyDescent="0.25">
      <c r="B28" s="108"/>
      <c r="D28" s="6"/>
      <c r="E28" s="6"/>
      <c r="F28" s="6"/>
      <c r="G28" s="6"/>
      <c r="H28" s="6"/>
      <c r="I28" s="6"/>
      <c r="J28" s="6"/>
    </row>
    <row r="29" spans="2:16" x14ac:dyDescent="0.25"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</row>
    <row r="30" spans="2:16" x14ac:dyDescent="0.25">
      <c r="B30" s="108"/>
    </row>
    <row r="31" spans="2:16" x14ac:dyDescent="0.25">
      <c r="B31" s="109"/>
    </row>
    <row r="32" spans="2:16" x14ac:dyDescent="0.25">
      <c r="B32" s="109"/>
    </row>
    <row r="33" spans="3:11" x14ac:dyDescent="0.25">
      <c r="C33" s="7"/>
      <c r="K33" s="8"/>
    </row>
    <row r="34" spans="3:11" x14ac:dyDescent="0.25">
      <c r="C34" s="9"/>
    </row>
    <row r="35" spans="3:11" x14ac:dyDescent="0.25">
      <c r="C35" s="9"/>
      <c r="G35" s="296"/>
    </row>
    <row r="36" spans="3:11" x14ac:dyDescent="0.25">
      <c r="C36" s="9"/>
    </row>
    <row r="37" spans="3:11" x14ac:dyDescent="0.25">
      <c r="C37" s="9"/>
    </row>
    <row r="38" spans="3:11" x14ac:dyDescent="0.25">
      <c r="C38" s="9"/>
    </row>
    <row r="39" spans="3:11" x14ac:dyDescent="0.25">
      <c r="C39" s="9"/>
    </row>
    <row r="40" spans="3:11" x14ac:dyDescent="0.25">
      <c r="C40" s="9"/>
    </row>
    <row r="41" spans="3:11" x14ac:dyDescent="0.25">
      <c r="C41" s="9"/>
    </row>
    <row r="42" spans="3:11" x14ac:dyDescent="0.25">
      <c r="C42" s="9"/>
    </row>
    <row r="43" spans="3:11" x14ac:dyDescent="0.25">
      <c r="C43" s="9"/>
    </row>
    <row r="44" spans="3:11" x14ac:dyDescent="0.25">
      <c r="C44" s="9"/>
    </row>
    <row r="46" spans="3:11" x14ac:dyDescent="0.25">
      <c r="C46" s="7"/>
    </row>
    <row r="48" spans="3:11" x14ac:dyDescent="0.25">
      <c r="C48" s="7"/>
    </row>
    <row r="50" spans="3:3" x14ac:dyDescent="0.25">
      <c r="C50" s="7"/>
    </row>
  </sheetData>
  <mergeCells count="7">
    <mergeCell ref="B29:P29"/>
    <mergeCell ref="D5:G6"/>
    <mergeCell ref="B2:K2"/>
    <mergeCell ref="B3:K3"/>
    <mergeCell ref="B5:C7"/>
    <mergeCell ref="H5:J6"/>
    <mergeCell ref="K5:K7"/>
  </mergeCells>
  <hyperlinks>
    <hyperlink ref="C17" r:id="rId1"/>
    <hyperlink ref="E9" r:id="rId2" display="https://www.lamoncloa.gob.es/serviciosdeprensa/notasprensa/cultura/Paginas/2021/230721-sectorial_cultura.aspx"/>
    <hyperlink ref="F9" r:id="rId3" display="https://www.lamoncloa.gob.es/serviciosdeprensa/notasprensa/cultura/Paginas/2022/070422-conferencia-sectorial-fondos-prtr.aspx"/>
    <hyperlink ref="C25" r:id="rId4"/>
    <hyperlink ref="F22" r:id="rId5" display="https://www.boe.es/boe/dias/2022/07/18/pdfs/BOE-A-2022-11933.pdf"/>
    <hyperlink ref="F20" r:id="rId6" display="https://www.boe.es/boe/dias/2022/07/18/pdfs/BOE-A-2022-11933.pdf"/>
    <hyperlink ref="E20" r:id="rId7" display="https://www.boe.es/boe/dias/2021/11/19/pdfs/BOE-A-2021-19054.pdf"/>
    <hyperlink ref="F25" r:id="rId8" display="https://www.boe.es/boe/dias/2022/08/05/pdfs/BOE-A-2022-13229.pdf"/>
    <hyperlink ref="G25" r:id="rId9" display="https://www.boe.es/boe/dias/2022/08/05/pdfs/BOE-A-2022-13229.pdf"/>
    <hyperlink ref="G22" r:id="rId10" display="https://www.boe.es/boe/dias/2024/02/26/pdfs/BOE-A-2024-3709.pdf"/>
    <hyperlink ref="G24" r:id="rId11" display="https://www.boe.es/boe/dias/2024/02/26/pdfs/BOE-A-2024-3708.pdf"/>
    <hyperlink ref="G21" r:id="rId12" display="https://www.boe.es/boe/dias/2024/02/26/pdfs/BOE-A-2024-3709.pdf"/>
    <hyperlink ref="F23" r:id="rId13" display="https://www.boe.es/boe/dias/2022/07/18/pdfs/BOE-A-2022-11933.pdf"/>
    <hyperlink ref="H12" r:id="rId14" display="https://sede.asturias.es/bopa/2023/01/05/2022-10833.pdf"/>
    <hyperlink ref="H16" r:id="rId15" display="https://sede.asturias.es/documents/217768/815269/Relaciones+Trimestrales+Contratos+Menores+CONSEJER%C3%8DA+CULTURA+POL%C3%8DTICA+LlINGU%C3%8DSTICA+Y+TURISMO+4T.pdf/354c6e49-fa05-bd71-34d3-a9f21392f2c1?t=1643629756912"/>
    <hyperlink ref="J16" r:id="rId16" display="https://sede.asturias.es/documents/217768/815269/Relaciones+Trimestrales+Contratos+Menores+CONSEJER%C3%8DA+CULTURA+POL%C3%8DTICA+LlINGU%C3%8DSTICA+Y+TURISMO+4T.pdf/354c6e49-fa05-bd71-34d3-a9f21392f2c1?t=1643629756912"/>
    <hyperlink ref="H18" r:id="rId17" display="https://sede.asturias.es/bopa/2022/07/28/2022-05888.pdf"/>
    <hyperlink ref="I12" r:id="rId18" display="https://sede.asturias.es/bopa/2022/09/20/2022-07121.pdf"/>
    <hyperlink ref="H11" r:id="rId19" display="https://sede.asturias.es/bopa/2022/12/29/2022-10764.pdf"/>
    <hyperlink ref="I18" r:id="rId20" display="https://sede.asturias.es/bopa/2022/12/30/2022-10697.pdf"/>
    <hyperlink ref="J11" r:id="rId21" display="https://sede.asturias.es/bopa/2023/07/10/2023-05859.pdf"/>
    <hyperlink ref="I11" r:id="rId22" display="https://sede.asturias.es/bopa/2023/07/10/2023-05859.pdf"/>
    <hyperlink ref="H10" r:id="rId23" display="https://sede.asturias.es/bopa/2023/12/29/2023-11727.pdf"/>
    <hyperlink ref="H24" r:id="rId24" display="https://miprincipado.asturias.es/bopa/2025/07/25/2025-06244.pdf"/>
  </hyperlinks>
  <printOptions horizontalCentered="1" verticalCentered="1"/>
  <pageMargins left="0" right="0" top="0" bottom="0" header="0" footer="0"/>
  <pageSetup paperSize="9" scale="64" orientation="landscape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6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7" width="9" style="1" customWidth="1"/>
    <col min="8" max="10" width="16.85546875" style="1" customWidth="1"/>
    <col min="11" max="11" width="65.7109375" style="1" customWidth="1"/>
    <col min="12" max="14" width="11.42578125" style="1"/>
    <col min="15" max="15" width="47.140625" style="1" customWidth="1"/>
    <col min="16" max="16384" width="11.42578125" style="1"/>
  </cols>
  <sheetData>
    <row r="1" spans="2:16" ht="74.25" customHeight="1" x14ac:dyDescent="0.25"/>
    <row r="2" spans="2:16" ht="17.25" x14ac:dyDescent="0.25">
      <c r="B2" s="541" t="s">
        <v>439</v>
      </c>
      <c r="C2" s="541"/>
      <c r="D2" s="541"/>
      <c r="E2" s="541"/>
      <c r="F2" s="541"/>
      <c r="G2" s="541"/>
      <c r="H2" s="541"/>
      <c r="I2" s="541"/>
      <c r="J2" s="541"/>
      <c r="K2" s="541"/>
    </row>
    <row r="3" spans="2:16" ht="17.25" x14ac:dyDescent="0.25">
      <c r="B3" s="542" t="s">
        <v>369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6" ht="19.5" customHeight="1" thickBot="1" x14ac:dyDescent="0.3">
      <c r="I4" s="8"/>
    </row>
    <row r="5" spans="2:16" ht="21.75" customHeight="1" thickTop="1" x14ac:dyDescent="0.25">
      <c r="B5" s="543" t="s">
        <v>47</v>
      </c>
      <c r="C5" s="544"/>
      <c r="D5" s="552" t="s">
        <v>527</v>
      </c>
      <c r="E5" s="553"/>
      <c r="F5" s="553"/>
      <c r="G5" s="549"/>
      <c r="H5" s="552" t="s">
        <v>530</v>
      </c>
      <c r="I5" s="553"/>
      <c r="J5" s="549"/>
      <c r="K5" s="549" t="s">
        <v>59</v>
      </c>
    </row>
    <row r="6" spans="2:16" ht="23.25" customHeight="1" thickBot="1" x14ac:dyDescent="0.3">
      <c r="B6" s="545"/>
      <c r="C6" s="546"/>
      <c r="D6" s="555"/>
      <c r="E6" s="554"/>
      <c r="F6" s="554"/>
      <c r="G6" s="551"/>
      <c r="H6" s="554"/>
      <c r="I6" s="554"/>
      <c r="J6" s="551"/>
      <c r="K6" s="550"/>
    </row>
    <row r="7" spans="2:16" ht="29.2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85">
        <v>2023</v>
      </c>
      <c r="H7" s="73" t="s">
        <v>2</v>
      </c>
      <c r="I7" s="73" t="s">
        <v>3</v>
      </c>
      <c r="J7" s="99" t="s">
        <v>4</v>
      </c>
      <c r="K7" s="551"/>
    </row>
    <row r="8" spans="2:16" ht="29.25" customHeight="1" thickBot="1" x14ac:dyDescent="0.3">
      <c r="B8" s="76" t="s">
        <v>60</v>
      </c>
      <c r="C8" s="77" t="s">
        <v>61</v>
      </c>
      <c r="D8" s="90">
        <f t="shared" ref="D8:J8" si="0">+D9</f>
        <v>9.5266140099999994</v>
      </c>
      <c r="E8" s="35">
        <f t="shared" si="0"/>
        <v>2.53838813</v>
      </c>
      <c r="F8" s="38">
        <f t="shared" si="0"/>
        <v>3.61012069</v>
      </c>
      <c r="G8" s="91">
        <f t="shared" si="0"/>
        <v>3.3781051900000003</v>
      </c>
      <c r="H8" s="75">
        <f t="shared" si="0"/>
        <v>11.091458709999999</v>
      </c>
      <c r="I8" s="75">
        <f t="shared" si="0"/>
        <v>11.091458709999999</v>
      </c>
      <c r="J8" s="101">
        <f t="shared" si="0"/>
        <v>11.010780839999999</v>
      </c>
      <c r="K8" s="351"/>
    </row>
    <row r="9" spans="2:16" ht="29.25" customHeight="1" x14ac:dyDescent="0.25">
      <c r="B9" s="78" t="s">
        <v>62</v>
      </c>
      <c r="C9" s="79" t="s">
        <v>63</v>
      </c>
      <c r="D9" s="88">
        <f>+D10+D11</f>
        <v>9.5266140099999994</v>
      </c>
      <c r="E9" s="36">
        <f t="shared" ref="E9:J9" si="1">+E10+E11</f>
        <v>2.53838813</v>
      </c>
      <c r="F9" s="39">
        <f t="shared" si="1"/>
        <v>3.61012069</v>
      </c>
      <c r="G9" s="89">
        <f t="shared" si="1"/>
        <v>3.3781051900000003</v>
      </c>
      <c r="H9" s="74">
        <f t="shared" si="1"/>
        <v>11.091458709999999</v>
      </c>
      <c r="I9" s="74">
        <f t="shared" si="1"/>
        <v>11.091458709999999</v>
      </c>
      <c r="J9" s="100">
        <f t="shared" si="1"/>
        <v>11.010780839999999</v>
      </c>
      <c r="K9" s="352" t="s">
        <v>464</v>
      </c>
    </row>
    <row r="10" spans="2:16" ht="20.25" customHeight="1" x14ac:dyDescent="0.25">
      <c r="B10" s="125" t="s">
        <v>285</v>
      </c>
      <c r="C10" s="275" t="s">
        <v>425</v>
      </c>
      <c r="D10" s="115">
        <f>+E10+F10+G10</f>
        <v>7.4574190099999997</v>
      </c>
      <c r="E10" s="283">
        <v>2.53838813</v>
      </c>
      <c r="F10" s="379">
        <v>3.61012069</v>
      </c>
      <c r="G10" s="284">
        <v>1.30891019</v>
      </c>
      <c r="H10" s="176">
        <v>9.0222637099999989</v>
      </c>
      <c r="I10" s="176">
        <v>9.0222637099999989</v>
      </c>
      <c r="J10" s="177">
        <v>8.9415858399999983</v>
      </c>
      <c r="K10" s="353" t="s">
        <v>64</v>
      </c>
      <c r="P10" s="1">
        <v>0</v>
      </c>
    </row>
    <row r="11" spans="2:16" ht="20.25" customHeight="1" thickBot="1" x14ac:dyDescent="0.3">
      <c r="B11" s="125" t="s">
        <v>432</v>
      </c>
      <c r="C11" s="378" t="s">
        <v>412</v>
      </c>
      <c r="D11" s="115">
        <f>+E11+F11+G11</f>
        <v>2.0691950000000001</v>
      </c>
      <c r="E11" s="283">
        <v>0</v>
      </c>
      <c r="F11" s="379">
        <v>0</v>
      </c>
      <c r="G11" s="284">
        <v>2.0691950000000001</v>
      </c>
      <c r="H11" s="176">
        <v>2.0691950000000001</v>
      </c>
      <c r="I11" s="176">
        <v>2.0691950000000001</v>
      </c>
      <c r="J11" s="177">
        <v>2.0691950000000001</v>
      </c>
      <c r="K11" s="353" t="s">
        <v>413</v>
      </c>
    </row>
    <row r="12" spans="2:16" ht="20.25" customHeight="1" thickBot="1" x14ac:dyDescent="0.3">
      <c r="B12" s="76" t="s">
        <v>190</v>
      </c>
      <c r="C12" s="77" t="s">
        <v>191</v>
      </c>
      <c r="D12" s="90">
        <f>+D16+D13</f>
        <v>100.90659880999999</v>
      </c>
      <c r="E12" s="35">
        <f t="shared" ref="E12:J12" si="2">+E16+E13</f>
        <v>34.044906169999997</v>
      </c>
      <c r="F12" s="38">
        <f t="shared" si="2"/>
        <v>33.263382</v>
      </c>
      <c r="G12" s="91">
        <f t="shared" si="2"/>
        <v>33.598310639999994</v>
      </c>
      <c r="H12" s="75">
        <f t="shared" si="2"/>
        <v>87.72675821</v>
      </c>
      <c r="I12" s="75">
        <f t="shared" si="2"/>
        <v>83.953180509999996</v>
      </c>
      <c r="J12" s="101">
        <f t="shared" si="2"/>
        <v>75.611943739999987</v>
      </c>
      <c r="K12" s="351"/>
    </row>
    <row r="13" spans="2:16" ht="20.25" customHeight="1" x14ac:dyDescent="0.25">
      <c r="B13" s="78" t="s">
        <v>234</v>
      </c>
      <c r="C13" s="124" t="s">
        <v>235</v>
      </c>
      <c r="D13" s="88">
        <f>SUM(D14:D15)</f>
        <v>5.4189379999999998</v>
      </c>
      <c r="E13" s="36">
        <f>SUM(E14:E15)</f>
        <v>0</v>
      </c>
      <c r="F13" s="39">
        <f t="shared" ref="F13:J13" si="3">SUM(F14:F15)</f>
        <v>0</v>
      </c>
      <c r="G13" s="89">
        <f t="shared" si="3"/>
        <v>5.4189379999999998</v>
      </c>
      <c r="H13" s="33">
        <f t="shared" si="3"/>
        <v>5.5267263499999997</v>
      </c>
      <c r="I13" s="33">
        <f t="shared" si="3"/>
        <v>2.11749506</v>
      </c>
      <c r="J13" s="89">
        <f t="shared" si="3"/>
        <v>0.73360792000000008</v>
      </c>
      <c r="K13" s="352" t="s">
        <v>384</v>
      </c>
    </row>
    <row r="14" spans="2:16" ht="20.25" customHeight="1" x14ac:dyDescent="0.25">
      <c r="B14" s="380" t="s">
        <v>523</v>
      </c>
      <c r="C14" s="63" t="s">
        <v>417</v>
      </c>
      <c r="D14" s="115">
        <f t="shared" ref="D14:D15" si="4">SUM(E14:G14)</f>
        <v>4.5510000000000002</v>
      </c>
      <c r="E14" s="45">
        <v>0</v>
      </c>
      <c r="F14" s="46">
        <v>0</v>
      </c>
      <c r="G14" s="116">
        <v>4.5510000000000002</v>
      </c>
      <c r="H14" s="176">
        <v>4.7931184299999998</v>
      </c>
      <c r="I14" s="176">
        <v>1.3838871399999999</v>
      </c>
      <c r="J14" s="119">
        <v>0</v>
      </c>
      <c r="K14" s="354" t="s">
        <v>71</v>
      </c>
    </row>
    <row r="15" spans="2:16" ht="20.25" customHeight="1" x14ac:dyDescent="0.25">
      <c r="B15" s="438" t="s">
        <v>524</v>
      </c>
      <c r="C15" s="303" t="s">
        <v>418</v>
      </c>
      <c r="D15" s="115">
        <f t="shared" si="4"/>
        <v>0.86793799999999999</v>
      </c>
      <c r="E15" s="45">
        <v>0</v>
      </c>
      <c r="F15" s="46">
        <v>0</v>
      </c>
      <c r="G15" s="116">
        <v>0.86793799999999999</v>
      </c>
      <c r="H15" s="488">
        <v>0.73360792000000008</v>
      </c>
      <c r="I15" s="176">
        <v>0.73360792000000008</v>
      </c>
      <c r="J15" s="177">
        <v>0.73360792000000008</v>
      </c>
      <c r="K15" s="354" t="s">
        <v>71</v>
      </c>
    </row>
    <row r="16" spans="2:16" s="439" customFormat="1" ht="20.25" customHeight="1" x14ac:dyDescent="0.25">
      <c r="B16" s="440" t="s">
        <v>192</v>
      </c>
      <c r="C16" s="441" t="s">
        <v>193</v>
      </c>
      <c r="D16" s="442">
        <f>SUM(D17:D25)</f>
        <v>95.487660809999994</v>
      </c>
      <c r="E16" s="443">
        <f t="shared" ref="E16:J16" si="5">SUM(E17:E25)</f>
        <v>34.044906169999997</v>
      </c>
      <c r="F16" s="395">
        <f t="shared" si="5"/>
        <v>33.263382</v>
      </c>
      <c r="G16" s="444">
        <f t="shared" si="5"/>
        <v>28.179372639999997</v>
      </c>
      <c r="H16" s="446">
        <f t="shared" si="5"/>
        <v>82.200031859999996</v>
      </c>
      <c r="I16" s="446">
        <f t="shared" si="5"/>
        <v>81.83568545</v>
      </c>
      <c r="J16" s="447">
        <f t="shared" si="5"/>
        <v>74.87833581999999</v>
      </c>
      <c r="K16" s="445" t="s">
        <v>385</v>
      </c>
    </row>
    <row r="17" spans="2:13" ht="20.25" customHeight="1" x14ac:dyDescent="0.25">
      <c r="B17" s="307" t="s">
        <v>323</v>
      </c>
      <c r="C17" s="197" t="s">
        <v>272</v>
      </c>
      <c r="D17" s="115">
        <f t="shared" ref="D17:D24" si="6">SUM(E17:G17)</f>
        <v>22.86</v>
      </c>
      <c r="E17" s="45">
        <v>22.86</v>
      </c>
      <c r="F17" s="46">
        <v>0</v>
      </c>
      <c r="G17" s="116">
        <v>0</v>
      </c>
      <c r="H17" s="262">
        <v>22.489250089999995</v>
      </c>
      <c r="I17" s="176">
        <v>22.489250089999995</v>
      </c>
      <c r="J17" s="177">
        <v>21.425785609999995</v>
      </c>
      <c r="K17" s="354" t="s">
        <v>194</v>
      </c>
      <c r="M17" s="72"/>
    </row>
    <row r="18" spans="2:13" ht="20.25" customHeight="1" x14ac:dyDescent="0.25">
      <c r="B18" s="307" t="s">
        <v>324</v>
      </c>
      <c r="C18" s="80" t="s">
        <v>273</v>
      </c>
      <c r="D18" s="115">
        <f t="shared" si="6"/>
        <v>26.636492000000001</v>
      </c>
      <c r="E18" s="45">
        <v>0</v>
      </c>
      <c r="F18" s="46">
        <v>26.636492000000001</v>
      </c>
      <c r="G18" s="116">
        <v>0</v>
      </c>
      <c r="H18" s="176">
        <v>25.600454840000001</v>
      </c>
      <c r="I18" s="176">
        <v>25.530280569999999</v>
      </c>
      <c r="J18" s="177">
        <v>23.843070409999996</v>
      </c>
      <c r="K18" s="354" t="s">
        <v>194</v>
      </c>
    </row>
    <row r="19" spans="2:13" ht="20.25" customHeight="1" x14ac:dyDescent="0.25">
      <c r="B19" s="307" t="s">
        <v>406</v>
      </c>
      <c r="C19" s="80" t="s">
        <v>279</v>
      </c>
      <c r="D19" s="115">
        <f t="shared" si="6"/>
        <v>18.02</v>
      </c>
      <c r="E19" s="45">
        <v>0</v>
      </c>
      <c r="F19" s="46">
        <v>0</v>
      </c>
      <c r="G19" s="116">
        <v>18.02</v>
      </c>
      <c r="H19" s="176">
        <v>17.682263989999999</v>
      </c>
      <c r="I19" s="176">
        <v>17.388091849999999</v>
      </c>
      <c r="J19" s="177">
        <v>15.447260720000001</v>
      </c>
      <c r="K19" s="354" t="s">
        <v>194</v>
      </c>
    </row>
    <row r="20" spans="2:13" ht="20.25" customHeight="1" x14ac:dyDescent="0.25">
      <c r="B20" s="425" t="s">
        <v>457</v>
      </c>
      <c r="C20" s="390" t="s">
        <v>515</v>
      </c>
      <c r="D20" s="115">
        <f t="shared" ref="D20" si="7">SUM(E20:G20)</f>
        <v>0.19115763999999999</v>
      </c>
      <c r="E20" s="45">
        <v>0</v>
      </c>
      <c r="F20" s="46">
        <v>0</v>
      </c>
      <c r="G20" s="116">
        <v>0.19115763999999999</v>
      </c>
      <c r="H20" s="176">
        <v>0.19115764000000002</v>
      </c>
      <c r="I20" s="176">
        <v>0.19115764000000002</v>
      </c>
      <c r="J20" s="499">
        <v>0.19115764000000002</v>
      </c>
      <c r="K20" s="354" t="s">
        <v>71</v>
      </c>
    </row>
    <row r="21" spans="2:13" ht="20.25" customHeight="1" x14ac:dyDescent="0.25">
      <c r="B21" s="464" t="s">
        <v>514</v>
      </c>
      <c r="C21" s="80" t="s">
        <v>195</v>
      </c>
      <c r="D21" s="115">
        <f t="shared" si="6"/>
        <v>11.289104999999999</v>
      </c>
      <c r="E21" s="45">
        <v>0</v>
      </c>
      <c r="F21" s="264">
        <v>6.6268900000000004</v>
      </c>
      <c r="G21" s="284">
        <v>4.6622149999999998</v>
      </c>
      <c r="H21" s="176">
        <v>11.009539999999999</v>
      </c>
      <c r="I21" s="176">
        <v>11.009539999999999</v>
      </c>
      <c r="J21" s="177">
        <v>10.62556126</v>
      </c>
      <c r="K21" s="354" t="s">
        <v>85</v>
      </c>
    </row>
    <row r="22" spans="2:13" ht="20.25" customHeight="1" x14ac:dyDescent="0.25">
      <c r="B22" s="307" t="s">
        <v>325</v>
      </c>
      <c r="C22" s="80" t="s">
        <v>196</v>
      </c>
      <c r="D22" s="115">
        <f t="shared" si="6"/>
        <v>5.3</v>
      </c>
      <c r="E22" s="45">
        <v>5.3</v>
      </c>
      <c r="F22" s="46">
        <v>0</v>
      </c>
      <c r="G22" s="116">
        <v>0</v>
      </c>
      <c r="H22" s="193">
        <v>3.1689614299999995</v>
      </c>
      <c r="I22" s="176">
        <v>3.1689614299999995</v>
      </c>
      <c r="J22" s="177">
        <v>2.2064462999999996</v>
      </c>
      <c r="K22" s="354" t="s">
        <v>358</v>
      </c>
    </row>
    <row r="23" spans="2:13" ht="20.25" customHeight="1" x14ac:dyDescent="0.25">
      <c r="B23" s="453" t="s">
        <v>513</v>
      </c>
      <c r="C23" s="390" t="s">
        <v>505</v>
      </c>
      <c r="D23" s="115">
        <f t="shared" si="6"/>
        <v>2.996</v>
      </c>
      <c r="E23" s="45">
        <v>0</v>
      </c>
      <c r="F23" s="46">
        <v>0</v>
      </c>
      <c r="G23" s="284">
        <v>2.996</v>
      </c>
      <c r="H23" s="193">
        <v>1.11430092</v>
      </c>
      <c r="I23" s="176">
        <v>1.11430092</v>
      </c>
      <c r="J23" s="177">
        <v>0.19495092999999999</v>
      </c>
      <c r="K23" s="354" t="s">
        <v>71</v>
      </c>
    </row>
    <row r="24" spans="2:13" ht="20.25" customHeight="1" x14ac:dyDescent="0.25">
      <c r="B24" s="307" t="s">
        <v>326</v>
      </c>
      <c r="C24" s="80" t="s">
        <v>266</v>
      </c>
      <c r="D24" s="115">
        <f t="shared" si="6"/>
        <v>5.8849061699999998</v>
      </c>
      <c r="E24" s="45">
        <v>5.8849061699999998</v>
      </c>
      <c r="F24" s="46">
        <v>0</v>
      </c>
      <c r="G24" s="116">
        <v>0</v>
      </c>
      <c r="H24" s="176">
        <v>0.77719555000000007</v>
      </c>
      <c r="I24" s="176">
        <v>0.77719555000000007</v>
      </c>
      <c r="J24" s="177">
        <v>0.77719555000000007</v>
      </c>
      <c r="K24" s="354" t="s">
        <v>71</v>
      </c>
    </row>
    <row r="25" spans="2:13" ht="20.25" customHeight="1" thickBot="1" x14ac:dyDescent="0.3">
      <c r="B25" s="425" t="s">
        <v>510</v>
      </c>
      <c r="C25" s="275" t="s">
        <v>415</v>
      </c>
      <c r="D25" s="115">
        <f>SUM(E25:G25)</f>
        <v>2.31</v>
      </c>
      <c r="E25" s="45">
        <v>0</v>
      </c>
      <c r="F25" s="46">
        <v>0</v>
      </c>
      <c r="G25" s="116">
        <v>2.31</v>
      </c>
      <c r="H25" s="176">
        <v>0.16690739999999998</v>
      </c>
      <c r="I25" s="176">
        <v>0.16690739999999998</v>
      </c>
      <c r="J25" s="177">
        <v>0.16690739999999998</v>
      </c>
      <c r="K25" s="354" t="s">
        <v>414</v>
      </c>
    </row>
    <row r="26" spans="2:13" ht="20.25" customHeight="1" thickBot="1" x14ac:dyDescent="0.3">
      <c r="B26" s="17" t="s">
        <v>141</v>
      </c>
      <c r="C26" s="18" t="s">
        <v>221</v>
      </c>
      <c r="D26" s="90">
        <f>+D27</f>
        <v>1.29</v>
      </c>
      <c r="E26" s="35">
        <f t="shared" ref="E26:J27" si="8">+E27</f>
        <v>0</v>
      </c>
      <c r="F26" s="38">
        <f t="shared" si="8"/>
        <v>0</v>
      </c>
      <c r="G26" s="91">
        <f t="shared" si="8"/>
        <v>1.29</v>
      </c>
      <c r="H26" s="75">
        <f t="shared" si="8"/>
        <v>0.60373222999999998</v>
      </c>
      <c r="I26" s="75">
        <f t="shared" si="8"/>
        <v>0.60373222999999998</v>
      </c>
      <c r="J26" s="101">
        <f t="shared" si="8"/>
        <v>0.60373222999999998</v>
      </c>
      <c r="K26" s="351"/>
    </row>
    <row r="27" spans="2:13" ht="20.25" customHeight="1" x14ac:dyDescent="0.25">
      <c r="B27" s="78" t="s">
        <v>366</v>
      </c>
      <c r="C27" s="124" t="s">
        <v>367</v>
      </c>
      <c r="D27" s="88">
        <f>+D28</f>
        <v>1.29</v>
      </c>
      <c r="E27" s="36">
        <f>+E28</f>
        <v>0</v>
      </c>
      <c r="F27" s="39">
        <f>+F28</f>
        <v>0</v>
      </c>
      <c r="G27" s="89">
        <f>+G28</f>
        <v>1.29</v>
      </c>
      <c r="H27" s="33">
        <f t="shared" si="8"/>
        <v>0.60373222999999998</v>
      </c>
      <c r="I27" s="33">
        <f t="shared" si="8"/>
        <v>0.60373222999999998</v>
      </c>
      <c r="J27" s="89">
        <f t="shared" si="8"/>
        <v>0.60373222999999998</v>
      </c>
      <c r="K27" s="352" t="s">
        <v>384</v>
      </c>
    </row>
    <row r="28" spans="2:13" ht="20.25" customHeight="1" thickBot="1" x14ac:dyDescent="0.3">
      <c r="B28" s="425" t="s">
        <v>511</v>
      </c>
      <c r="C28" s="275" t="s">
        <v>416</v>
      </c>
      <c r="D28" s="115">
        <f>SUM(E28:G28)</f>
        <v>1.29</v>
      </c>
      <c r="E28" s="45">
        <v>0</v>
      </c>
      <c r="F28" s="46">
        <v>0</v>
      </c>
      <c r="G28" s="116">
        <v>1.29</v>
      </c>
      <c r="H28" s="176">
        <v>0.60373222999999998</v>
      </c>
      <c r="I28" s="176">
        <v>0.60373222999999998</v>
      </c>
      <c r="J28" s="177">
        <v>0.60373222999999998</v>
      </c>
      <c r="K28" s="354" t="s">
        <v>419</v>
      </c>
    </row>
    <row r="29" spans="2:13" ht="20.25" customHeight="1" thickBot="1" x14ac:dyDescent="0.3">
      <c r="B29" s="76" t="s">
        <v>91</v>
      </c>
      <c r="C29" s="77" t="s">
        <v>92</v>
      </c>
      <c r="D29" s="19">
        <f>+D30</f>
        <v>3.7533796800000001</v>
      </c>
      <c r="E29" s="35">
        <f t="shared" ref="E29:J29" si="9">+E30</f>
        <v>0</v>
      </c>
      <c r="F29" s="139">
        <f t="shared" si="9"/>
        <v>0</v>
      </c>
      <c r="G29" s="38">
        <f t="shared" si="9"/>
        <v>3.7533796800000001</v>
      </c>
      <c r="H29" s="101">
        <f t="shared" si="9"/>
        <v>3.7533796700000002</v>
      </c>
      <c r="I29" s="75">
        <f t="shared" si="9"/>
        <v>3.7533796700000002</v>
      </c>
      <c r="J29" s="101">
        <f t="shared" si="9"/>
        <v>3.7533796700000002</v>
      </c>
      <c r="K29" s="101"/>
    </row>
    <row r="30" spans="2:13" ht="20.25" customHeight="1" x14ac:dyDescent="0.25">
      <c r="B30" s="123" t="s">
        <v>93</v>
      </c>
      <c r="C30" s="195" t="s">
        <v>121</v>
      </c>
      <c r="D30" s="159">
        <f>+D31+D32</f>
        <v>3.7533796800000001</v>
      </c>
      <c r="E30" s="42">
        <f t="shared" ref="E30:J30" si="10">+E31+E32</f>
        <v>0</v>
      </c>
      <c r="F30" s="43">
        <f t="shared" si="10"/>
        <v>0</v>
      </c>
      <c r="G30" s="132">
        <f t="shared" si="10"/>
        <v>3.7533796800000001</v>
      </c>
      <c r="H30" s="41">
        <f t="shared" si="10"/>
        <v>3.7533796700000002</v>
      </c>
      <c r="I30" s="41">
        <f t="shared" si="10"/>
        <v>3.7533796700000002</v>
      </c>
      <c r="J30" s="132">
        <f t="shared" si="10"/>
        <v>3.7533796700000002</v>
      </c>
      <c r="K30" s="355" t="s">
        <v>430</v>
      </c>
    </row>
    <row r="31" spans="2:13" ht="20.25" customHeight="1" x14ac:dyDescent="0.25">
      <c r="B31" s="448" t="s">
        <v>487</v>
      </c>
      <c r="C31" s="386" t="s">
        <v>361</v>
      </c>
      <c r="D31" s="92">
        <f>SUM(E31:G31)</f>
        <v>2.725241</v>
      </c>
      <c r="E31" s="70">
        <v>0</v>
      </c>
      <c r="F31" s="71">
        <v>0</v>
      </c>
      <c r="G31" s="93">
        <v>2.725241</v>
      </c>
      <c r="H31" s="262">
        <v>2.725241</v>
      </c>
      <c r="I31" s="262">
        <v>2.725241</v>
      </c>
      <c r="J31" s="276">
        <v>2.725241</v>
      </c>
      <c r="K31" s="387" t="s">
        <v>431</v>
      </c>
    </row>
    <row r="32" spans="2:13" ht="20.25" customHeight="1" thickBot="1" x14ac:dyDescent="0.3">
      <c r="B32" s="413" t="s">
        <v>490</v>
      </c>
      <c r="C32" s="267" t="s">
        <v>429</v>
      </c>
      <c r="D32" s="115">
        <f>SUM(E32:G32)</f>
        <v>1.0281386800000001</v>
      </c>
      <c r="E32" s="45">
        <v>0</v>
      </c>
      <c r="F32" s="46">
        <v>0</v>
      </c>
      <c r="G32" s="116">
        <v>1.0281386800000001</v>
      </c>
      <c r="H32" s="176">
        <v>1.0281386700000001</v>
      </c>
      <c r="I32" s="176">
        <v>1.0281386700000001</v>
      </c>
      <c r="J32" s="177">
        <v>1.0281386700000001</v>
      </c>
      <c r="K32" s="356" t="s">
        <v>431</v>
      </c>
    </row>
    <row r="33" spans="2:15" ht="20.25" customHeight="1" x14ac:dyDescent="0.25">
      <c r="B33" s="326" t="s">
        <v>227</v>
      </c>
      <c r="C33" s="327" t="s">
        <v>228</v>
      </c>
      <c r="D33" s="10">
        <f>+D34</f>
        <v>1.69794263</v>
      </c>
      <c r="E33" s="393">
        <f t="shared" ref="E33:J34" si="11">+E34</f>
        <v>0.40257787</v>
      </c>
      <c r="F33" s="50">
        <f t="shared" si="11"/>
        <v>0.93934835000000005</v>
      </c>
      <c r="G33" s="392">
        <f t="shared" si="11"/>
        <v>0.35601641000000001</v>
      </c>
      <c r="H33" s="495">
        <f t="shared" si="11"/>
        <v>1.4586826400000001</v>
      </c>
      <c r="I33" s="10">
        <f t="shared" si="11"/>
        <v>1.4586826400000001</v>
      </c>
      <c r="J33" s="362">
        <f t="shared" si="11"/>
        <v>1.4586826400000001</v>
      </c>
      <c r="K33" s="357"/>
    </row>
    <row r="34" spans="2:15" ht="20.25" customHeight="1" x14ac:dyDescent="0.25">
      <c r="B34" s="12" t="s">
        <v>155</v>
      </c>
      <c r="C34" s="13" t="s">
        <v>156</v>
      </c>
      <c r="D34" s="14">
        <f>+D35</f>
        <v>1.69794263</v>
      </c>
      <c r="E34" s="42">
        <f t="shared" si="11"/>
        <v>0.40257787</v>
      </c>
      <c r="F34" s="43">
        <f t="shared" si="11"/>
        <v>0.93934835000000005</v>
      </c>
      <c r="G34" s="41">
        <f t="shared" si="11"/>
        <v>0.35601641000000001</v>
      </c>
      <c r="H34" s="163">
        <f t="shared" si="11"/>
        <v>1.4586826400000001</v>
      </c>
      <c r="I34" s="14">
        <f t="shared" si="11"/>
        <v>1.4586826400000001</v>
      </c>
      <c r="J34" s="363">
        <f t="shared" si="11"/>
        <v>1.4586826400000001</v>
      </c>
      <c r="K34" s="358" t="s">
        <v>229</v>
      </c>
    </row>
    <row r="35" spans="2:15" ht="20.25" customHeight="1" thickBot="1" x14ac:dyDescent="0.3">
      <c r="B35" s="311" t="s">
        <v>344</v>
      </c>
      <c r="C35" s="63" t="s">
        <v>230</v>
      </c>
      <c r="D35" s="44">
        <f>+G35+F35+E35</f>
        <v>1.69794263</v>
      </c>
      <c r="E35" s="389">
        <v>0.40257787</v>
      </c>
      <c r="F35" s="394">
        <v>0.93934835000000005</v>
      </c>
      <c r="G35" s="388">
        <v>0.35601641000000001</v>
      </c>
      <c r="H35" s="176">
        <v>1.4586826400000001</v>
      </c>
      <c r="I35" s="391">
        <v>1.4586826400000001</v>
      </c>
      <c r="J35" s="405">
        <v>1.4586826400000001</v>
      </c>
      <c r="K35" s="359" t="s">
        <v>64</v>
      </c>
    </row>
    <row r="36" spans="2:15" ht="24" customHeight="1" thickBot="1" x14ac:dyDescent="0.3">
      <c r="B36" s="82" t="s">
        <v>58</v>
      </c>
      <c r="C36" s="83"/>
      <c r="D36" s="94">
        <f t="shared" ref="D36:G36" si="12">D12+D8+D26+D33+D29</f>
        <v>117.17453513</v>
      </c>
      <c r="E36" s="95">
        <f t="shared" si="12"/>
        <v>36.98587217</v>
      </c>
      <c r="F36" s="96">
        <f t="shared" si="12"/>
        <v>37.812851040000005</v>
      </c>
      <c r="G36" s="97">
        <f t="shared" si="12"/>
        <v>42.375811919999997</v>
      </c>
      <c r="H36" s="102">
        <f>H12+H8+H26+H33+H29</f>
        <v>104.63401146000001</v>
      </c>
      <c r="I36" s="102">
        <f t="shared" ref="I36:J36" si="13">I12+I8+I26+I33+I29</f>
        <v>100.86043376000001</v>
      </c>
      <c r="J36" s="103">
        <f t="shared" si="13"/>
        <v>92.438519119999995</v>
      </c>
      <c r="K36" s="361"/>
    </row>
    <row r="37" spans="2:15" ht="9.75" customHeight="1" thickTop="1" x14ac:dyDescent="0.25">
      <c r="B37" s="63"/>
    </row>
    <row r="38" spans="2:15" x14ac:dyDescent="0.25">
      <c r="B38" s="108"/>
      <c r="D38" s="6"/>
      <c r="E38" s="6"/>
      <c r="F38" s="6"/>
      <c r="G38" s="6"/>
      <c r="H38" s="6"/>
      <c r="I38" s="6"/>
      <c r="J38" s="6"/>
    </row>
    <row r="39" spans="2:15" x14ac:dyDescent="0.25"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</row>
    <row r="40" spans="2:15" x14ac:dyDescent="0.25">
      <c r="B40" s="108"/>
    </row>
    <row r="41" spans="2:15" x14ac:dyDescent="0.25">
      <c r="B41" s="109"/>
    </row>
    <row r="42" spans="2:15" x14ac:dyDescent="0.25">
      <c r="B42" s="109"/>
      <c r="D42" s="72"/>
      <c r="H42" s="72"/>
      <c r="I42" s="72"/>
      <c r="J42" s="72"/>
    </row>
    <row r="43" spans="2:15" x14ac:dyDescent="0.25">
      <c r="C43" s="7"/>
      <c r="D43" s="296"/>
      <c r="K43" s="8"/>
    </row>
    <row r="44" spans="2:15" x14ac:dyDescent="0.25">
      <c r="C44" s="9"/>
      <c r="D44" s="72">
        <f>+D14+D15+D25+D28</f>
        <v>9.0189379999999986</v>
      </c>
      <c r="H44" s="72"/>
      <c r="I44" s="72"/>
      <c r="J44" s="72"/>
    </row>
    <row r="45" spans="2:15" x14ac:dyDescent="0.25">
      <c r="C45" s="9"/>
    </row>
    <row r="46" spans="2:15" x14ac:dyDescent="0.25">
      <c r="C46" s="9"/>
    </row>
    <row r="47" spans="2:15" x14ac:dyDescent="0.25">
      <c r="C47" s="9"/>
    </row>
    <row r="48" spans="2:15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6" spans="3:3" x14ac:dyDescent="0.25">
      <c r="C56" s="7"/>
    </row>
    <row r="58" spans="3:3" x14ac:dyDescent="0.25">
      <c r="C58" s="7"/>
    </row>
    <row r="60" spans="3:3" x14ac:dyDescent="0.25">
      <c r="C60" s="7"/>
    </row>
  </sheetData>
  <mergeCells count="7">
    <mergeCell ref="B39:O39"/>
    <mergeCell ref="B2:K2"/>
    <mergeCell ref="B3:K3"/>
    <mergeCell ref="B5:C7"/>
    <mergeCell ref="K5:K7"/>
    <mergeCell ref="H5:J6"/>
    <mergeCell ref="D5:G6"/>
  </mergeCells>
  <hyperlinks>
    <hyperlink ref="C22" r:id="rId1" display="* Planes de sosntenibilidad turística en destino - Destinos Xacobeo 2021"/>
    <hyperlink ref="C24" r:id="rId2" display="* Mantenimiento y rehabiliación del patrimonio histórico con uso turístico"/>
    <hyperlink ref="C17" r:id="rId3" display="* Planes de sosntenibilidad turística en destino"/>
    <hyperlink ref="C21" r:id="rId4"/>
    <hyperlink ref="C18" r:id="rId5"/>
    <hyperlink ref="C19" r:id="rId6"/>
    <hyperlink ref="F10" r:id="rId7" display="https://www.boe.es/boe/dias/2022/09/22/pdfs/BOE-A-2022-15443.pdf"/>
    <hyperlink ref="G10" r:id="rId8" display="https://www.boe.es/boe/dias/2022/09/22/pdfs/BOE-A-2022-15443.pdf"/>
    <hyperlink ref="E10" r:id="rId9" display="https://www.boe.es/boe/dias/2021/12/15/pdfs/BOE-A-2021-20690.pdf"/>
    <hyperlink ref="E35" r:id="rId10" display="https://www.boe.es/diario_boe/txt.php?id=BOE-A-2021-11957"/>
    <hyperlink ref="F35" r:id="rId11" display="https://www.boe.es/boe/dias/2022/06/22/pdfs/BOE-A-2022-10337.pdf"/>
    <hyperlink ref="G35" r:id="rId12" display="https://www.boe.es/diario_boe/txt.php?id=BOE-A-2023-7322"/>
    <hyperlink ref="C11" r:id="rId13"/>
    <hyperlink ref="G11" r:id="rId14" display="https://www.pap.hacienda.gob.es/bdnstrans/GE/es/convocatoria/646161"/>
    <hyperlink ref="G21" r:id="rId15" display="https://www.boe.es/boe/dias/2024/01/23/pdfs/BOE-A-2024-1284.pdf"/>
    <hyperlink ref="C32" r:id="rId16"/>
    <hyperlink ref="C20" r:id="rId17" display="* Plan de sostenibildiad social del Turismo"/>
    <hyperlink ref="F21" r:id="rId18" display="https://www.boe.es/buscar/doc.php?id=BOE-A-2022-5653"/>
    <hyperlink ref="G23" r:id="rId19" display="https://www.mintur.gob.es/PortalAyudas/plataformas-tecnologicas-RDTI/Concesion/convocatoria-2024/Documents/18022025_Prop_resolucion_prov-f.pdf"/>
    <hyperlink ref="C23" r:id="rId20"/>
    <hyperlink ref="H22" r:id="rId21" display="https://sede.asturias.es/bopa/2023/12/15/2023-11014.pdf"/>
    <hyperlink ref="H21" r:id="rId22" display="https://sede.asturias.es/bopa/2024/07/25/2024-06513.pdf"/>
  </hyperlinks>
  <printOptions horizontalCentered="1" verticalCentered="1"/>
  <pageMargins left="0" right="0" top="0" bottom="0" header="0" footer="0"/>
  <pageSetup paperSize="9" scale="64" orientation="landscape" r:id="rId2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25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6.7109375" style="2" customWidth="1"/>
    <col min="3" max="3" width="69.7109375" style="1" customWidth="1"/>
    <col min="4" max="7" width="9" style="1" customWidth="1"/>
    <col min="8" max="10" width="14.5703125" style="1" customWidth="1"/>
    <col min="11" max="11" width="67.42578125" style="1" customWidth="1"/>
    <col min="12" max="12" width="47.140625" style="1" customWidth="1"/>
    <col min="13" max="16384" width="11.42578125" style="1"/>
  </cols>
  <sheetData>
    <row r="1" spans="2:11" ht="67.5" customHeight="1" x14ac:dyDescent="0.25"/>
    <row r="2" spans="2:11" ht="17.25" x14ac:dyDescent="0.25">
      <c r="B2" s="541" t="s">
        <v>439</v>
      </c>
      <c r="C2" s="541"/>
      <c r="D2" s="541"/>
      <c r="E2" s="541"/>
      <c r="F2" s="541"/>
      <c r="G2" s="541"/>
      <c r="H2" s="541"/>
      <c r="I2" s="541"/>
      <c r="J2" s="541"/>
      <c r="K2" s="541"/>
    </row>
    <row r="3" spans="2:11" ht="17.25" x14ac:dyDescent="0.25">
      <c r="B3" s="542" t="s">
        <v>496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1" ht="8.25" customHeight="1" thickBot="1" x14ac:dyDescent="0.3">
      <c r="C4" s="7"/>
      <c r="E4" s="8"/>
    </row>
    <row r="5" spans="2:11" ht="27" customHeight="1" thickTop="1" x14ac:dyDescent="0.25">
      <c r="B5" s="543" t="s">
        <v>47</v>
      </c>
      <c r="C5" s="544"/>
      <c r="D5" s="552" t="s">
        <v>527</v>
      </c>
      <c r="E5" s="553"/>
      <c r="F5" s="553"/>
      <c r="G5" s="549"/>
      <c r="H5" s="552" t="s">
        <v>530</v>
      </c>
      <c r="I5" s="553"/>
      <c r="J5" s="549"/>
      <c r="K5" s="556" t="s">
        <v>59</v>
      </c>
    </row>
    <row r="6" spans="2:11" ht="28.5" customHeight="1" thickBot="1" x14ac:dyDescent="0.3">
      <c r="B6" s="545"/>
      <c r="C6" s="546"/>
      <c r="D6" s="555"/>
      <c r="E6" s="554"/>
      <c r="F6" s="554"/>
      <c r="G6" s="551"/>
      <c r="H6" s="554"/>
      <c r="I6" s="554"/>
      <c r="J6" s="551"/>
      <c r="K6" s="557"/>
    </row>
    <row r="7" spans="2:11" ht="39.7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85">
        <v>2023</v>
      </c>
      <c r="H7" s="98" t="s">
        <v>2</v>
      </c>
      <c r="I7" s="73" t="s">
        <v>3</v>
      </c>
      <c r="J7" s="99" t="s">
        <v>4</v>
      </c>
      <c r="K7" s="558"/>
    </row>
    <row r="8" spans="2:11" ht="27" customHeight="1" thickBot="1" x14ac:dyDescent="0.3">
      <c r="B8" s="76" t="s">
        <v>65</v>
      </c>
      <c r="C8" s="77" t="s">
        <v>66</v>
      </c>
      <c r="D8" s="90">
        <f>+D9</f>
        <v>10.3056</v>
      </c>
      <c r="E8" s="35">
        <f t="shared" ref="E8:J9" si="0">+E9</f>
        <v>10.3056</v>
      </c>
      <c r="F8" s="38">
        <f t="shared" si="0"/>
        <v>0</v>
      </c>
      <c r="G8" s="91">
        <f t="shared" si="0"/>
        <v>0</v>
      </c>
      <c r="H8" s="90">
        <f t="shared" si="0"/>
        <v>11.539534699999999</v>
      </c>
      <c r="I8" s="75">
        <f t="shared" si="0"/>
        <v>11.533610729999998</v>
      </c>
      <c r="J8" s="101">
        <f t="shared" si="0"/>
        <v>8.1656860600000005</v>
      </c>
      <c r="K8" s="117"/>
    </row>
    <row r="9" spans="2:11" ht="27" customHeight="1" x14ac:dyDescent="0.25">
      <c r="B9" s="78" t="s">
        <v>67</v>
      </c>
      <c r="C9" s="79" t="s">
        <v>68</v>
      </c>
      <c r="D9" s="88">
        <f>+D10</f>
        <v>10.3056</v>
      </c>
      <c r="E9" s="36">
        <f t="shared" ref="E9:G9" si="1">+E10</f>
        <v>10.3056</v>
      </c>
      <c r="F9" s="39">
        <f t="shared" si="1"/>
        <v>0</v>
      </c>
      <c r="G9" s="89">
        <f t="shared" si="1"/>
        <v>0</v>
      </c>
      <c r="H9" s="299">
        <f t="shared" si="0"/>
        <v>11.539534699999999</v>
      </c>
      <c r="I9" s="324">
        <f t="shared" si="0"/>
        <v>11.533610729999998</v>
      </c>
      <c r="J9" s="325">
        <f t="shared" si="0"/>
        <v>8.1656860600000005</v>
      </c>
      <c r="K9" s="105" t="s">
        <v>69</v>
      </c>
    </row>
    <row r="10" spans="2:11" ht="27" customHeight="1" thickBot="1" x14ac:dyDescent="0.3">
      <c r="B10" s="125" t="s">
        <v>286</v>
      </c>
      <c r="C10" s="80" t="s">
        <v>70</v>
      </c>
      <c r="D10" s="115">
        <f>SUM(E10:G10)</f>
        <v>10.3056</v>
      </c>
      <c r="E10" s="45">
        <v>10.3056</v>
      </c>
      <c r="F10" s="46">
        <v>0</v>
      </c>
      <c r="G10" s="116">
        <v>0</v>
      </c>
      <c r="H10" s="175">
        <v>11.539534699999999</v>
      </c>
      <c r="I10" s="285">
        <v>11.533610729999998</v>
      </c>
      <c r="J10" s="177">
        <v>8.1656860600000005</v>
      </c>
      <c r="K10" s="120" t="s">
        <v>71</v>
      </c>
    </row>
    <row r="11" spans="2:11" ht="27" customHeight="1" thickBot="1" x14ac:dyDescent="0.3">
      <c r="B11" s="76" t="s">
        <v>60</v>
      </c>
      <c r="C11" s="77" t="s">
        <v>61</v>
      </c>
      <c r="D11" s="90">
        <f t="shared" ref="D11:J12" si="2">+D12</f>
        <v>6.1560920000000001</v>
      </c>
      <c r="E11" s="35">
        <f t="shared" si="2"/>
        <v>0.96575299999999997</v>
      </c>
      <c r="F11" s="38">
        <f t="shared" si="2"/>
        <v>5.0320830000000001</v>
      </c>
      <c r="G11" s="91">
        <f t="shared" si="2"/>
        <v>0.15825600000000001</v>
      </c>
      <c r="H11" s="90">
        <f t="shared" si="2"/>
        <v>7.5130149500000005</v>
      </c>
      <c r="I11" s="75">
        <f t="shared" si="2"/>
        <v>7.5130149500000005</v>
      </c>
      <c r="J11" s="101">
        <f t="shared" si="2"/>
        <v>7.1667938999999992</v>
      </c>
      <c r="K11" s="104"/>
    </row>
    <row r="12" spans="2:11" ht="27" customHeight="1" x14ac:dyDescent="0.25">
      <c r="B12" s="78" t="s">
        <v>62</v>
      </c>
      <c r="C12" s="79" t="s">
        <v>63</v>
      </c>
      <c r="D12" s="88">
        <f>+D13</f>
        <v>6.1560920000000001</v>
      </c>
      <c r="E12" s="36">
        <f t="shared" si="2"/>
        <v>0.96575299999999997</v>
      </c>
      <c r="F12" s="39">
        <f t="shared" si="2"/>
        <v>5.0320830000000001</v>
      </c>
      <c r="G12" s="89">
        <f t="shared" si="2"/>
        <v>0.15825600000000001</v>
      </c>
      <c r="H12" s="88">
        <f t="shared" si="2"/>
        <v>7.5130149500000005</v>
      </c>
      <c r="I12" s="74">
        <f t="shared" si="2"/>
        <v>7.5130149500000005</v>
      </c>
      <c r="J12" s="100">
        <f t="shared" si="2"/>
        <v>7.1667938999999992</v>
      </c>
      <c r="K12" s="105" t="s">
        <v>386</v>
      </c>
    </row>
    <row r="13" spans="2:11" ht="27" customHeight="1" thickBot="1" x14ac:dyDescent="0.3">
      <c r="B13" s="125" t="s">
        <v>284</v>
      </c>
      <c r="C13" s="114" t="s">
        <v>239</v>
      </c>
      <c r="D13" s="115">
        <f>+E13+F13+G13</f>
        <v>6.1560920000000001</v>
      </c>
      <c r="E13" s="283">
        <v>0.96575299999999997</v>
      </c>
      <c r="F13" s="264">
        <v>5.0320830000000001</v>
      </c>
      <c r="G13" s="284">
        <v>0.15825600000000001</v>
      </c>
      <c r="H13" s="175">
        <v>7.5130149500000005</v>
      </c>
      <c r="I13" s="176">
        <v>7.5130149500000005</v>
      </c>
      <c r="J13" s="177">
        <v>7.1667938999999992</v>
      </c>
      <c r="K13" s="106" t="s">
        <v>64</v>
      </c>
    </row>
    <row r="14" spans="2:11" ht="27" customHeight="1" thickBot="1" x14ac:dyDescent="0.3">
      <c r="B14" s="82" t="s">
        <v>58</v>
      </c>
      <c r="C14" s="83"/>
      <c r="D14" s="94">
        <f>+D8+D11</f>
        <v>16.461691999999999</v>
      </c>
      <c r="E14" s="95">
        <f t="shared" ref="E14:G14" si="3">+E8+E11</f>
        <v>11.271353</v>
      </c>
      <c r="F14" s="96">
        <f t="shared" si="3"/>
        <v>5.0320830000000001</v>
      </c>
      <c r="G14" s="97">
        <f t="shared" si="3"/>
        <v>0.15825600000000001</v>
      </c>
      <c r="H14" s="94">
        <f>+H8+H11</f>
        <v>19.05254965</v>
      </c>
      <c r="I14" s="102">
        <f t="shared" ref="I14:J14" si="4">+I8+I11</f>
        <v>19.046625679999998</v>
      </c>
      <c r="J14" s="103">
        <f t="shared" si="4"/>
        <v>15.332479960000001</v>
      </c>
      <c r="K14" s="107"/>
    </row>
    <row r="15" spans="2:11" ht="11.25" customHeight="1" thickTop="1" x14ac:dyDescent="0.25">
      <c r="B15" s="63"/>
      <c r="C15" s="9"/>
    </row>
    <row r="16" spans="2:11" x14ac:dyDescent="0.25">
      <c r="B16" s="108"/>
      <c r="C16" s="9"/>
    </row>
    <row r="17" spans="2:17" x14ac:dyDescent="0.25"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</row>
    <row r="18" spans="2:17" x14ac:dyDescent="0.25">
      <c r="B18" s="108"/>
      <c r="C18" s="9"/>
    </row>
    <row r="19" spans="2:17" x14ac:dyDescent="0.25">
      <c r="B19" s="109"/>
      <c r="C19" s="9"/>
    </row>
    <row r="20" spans="2:17" x14ac:dyDescent="0.25">
      <c r="B20" s="109"/>
    </row>
    <row r="21" spans="2:17" x14ac:dyDescent="0.25">
      <c r="C21" s="7"/>
    </row>
    <row r="23" spans="2:17" x14ac:dyDescent="0.25">
      <c r="C23" s="7"/>
    </row>
    <row r="25" spans="2:17" x14ac:dyDescent="0.25">
      <c r="C25" s="268"/>
    </row>
  </sheetData>
  <mergeCells count="7">
    <mergeCell ref="B17:Q17"/>
    <mergeCell ref="D5:G6"/>
    <mergeCell ref="B5:C7"/>
    <mergeCell ref="K5:K7"/>
    <mergeCell ref="B2:K2"/>
    <mergeCell ref="B3:K3"/>
    <mergeCell ref="H5:J6"/>
  </mergeCells>
  <hyperlinks>
    <hyperlink ref="C10" r:id="rId1"/>
    <hyperlink ref="G13" r:id="rId2" display="https://www.boe.es/boe/dias/2023/04/03/pdfs/BOE-A-2023-8397.pdf"/>
    <hyperlink ref="F13" r:id="rId3" display="https://www.boe.es/boe/dias/2022/06/18/pdfs/BOE-A-2022-10105.pdf"/>
    <hyperlink ref="E13" r:id="rId4" display="https://www.boe.es/boe/dias/2021/05/12/pdfs/BOE-A-2021-7873.pdf"/>
    <hyperlink ref="I10" r:id="rId5" display="https://sede.asturias.es/documents/217768/1416596/Relaciones+Trimestrales+Contratos+Menores+CONSEJER%C3%8DA+DE+HACIENDA+expediente++1T-2022.pdf/b76a837d-b3ed-d1e0-f25f-f349fa62813c?t=1651833449148"/>
  </hyperlinks>
  <pageMargins left="0.7" right="0.7" top="0.75" bottom="0.75" header="0.3" footer="0.3"/>
  <pageSetup paperSize="9" scale="36" fitToHeight="0" orientation="landscape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42578125" style="2" customWidth="1"/>
    <col min="3" max="3" width="90.85546875" style="1" customWidth="1"/>
    <col min="4" max="9" width="9" style="1" customWidth="1"/>
    <col min="10" max="12" width="16" style="1" customWidth="1"/>
    <col min="13" max="13" width="84.85546875" style="1" customWidth="1"/>
    <col min="14" max="16" width="11.42578125" style="1"/>
    <col min="17" max="17" width="47.140625" style="1" customWidth="1"/>
    <col min="18" max="16384" width="11.42578125" style="1"/>
  </cols>
  <sheetData>
    <row r="1" spans="2:14" ht="66.75" customHeight="1" x14ac:dyDescent="0.25"/>
    <row r="2" spans="2:14" ht="23.25" customHeight="1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</row>
    <row r="3" spans="2:14" ht="17.25" x14ac:dyDescent="0.25">
      <c r="B3" s="542" t="s">
        <v>370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2:14" ht="9.75" customHeight="1" thickBot="1" x14ac:dyDescent="0.3"/>
    <row r="5" spans="2:14" ht="23.25" customHeight="1" thickTop="1" x14ac:dyDescent="0.25">
      <c r="B5" s="543" t="s">
        <v>47</v>
      </c>
      <c r="C5" s="544"/>
      <c r="D5" s="552" t="s">
        <v>527</v>
      </c>
      <c r="E5" s="553"/>
      <c r="F5" s="553"/>
      <c r="G5" s="553"/>
      <c r="H5" s="553"/>
      <c r="I5" s="549"/>
      <c r="J5" s="552" t="s">
        <v>530</v>
      </c>
      <c r="K5" s="553"/>
      <c r="L5" s="549"/>
      <c r="M5" s="556" t="s">
        <v>59</v>
      </c>
    </row>
    <row r="6" spans="2:14" ht="22.5" customHeight="1" thickBot="1" x14ac:dyDescent="0.3">
      <c r="B6" s="545"/>
      <c r="C6" s="546"/>
      <c r="D6" s="555"/>
      <c r="E6" s="554"/>
      <c r="F6" s="554"/>
      <c r="G6" s="554"/>
      <c r="H6" s="554"/>
      <c r="I6" s="551"/>
      <c r="J6" s="554"/>
      <c r="K6" s="554"/>
      <c r="L6" s="551"/>
      <c r="M6" s="557"/>
    </row>
    <row r="7" spans="2:14" ht="30.75" customHeight="1" thickBot="1" x14ac:dyDescent="0.3">
      <c r="B7" s="547"/>
      <c r="C7" s="548"/>
      <c r="D7" s="84" t="s">
        <v>48</v>
      </c>
      <c r="E7" s="60">
        <v>2020</v>
      </c>
      <c r="F7" s="31">
        <v>2021</v>
      </c>
      <c r="G7" s="32">
        <v>2022</v>
      </c>
      <c r="H7" s="32">
        <v>2023</v>
      </c>
      <c r="I7" s="411">
        <v>2024</v>
      </c>
      <c r="J7" s="73" t="s">
        <v>2</v>
      </c>
      <c r="K7" s="73" t="s">
        <v>3</v>
      </c>
      <c r="L7" s="99" t="s">
        <v>4</v>
      </c>
      <c r="M7" s="558"/>
    </row>
    <row r="8" spans="2:14" ht="25.5" customHeight="1" thickBot="1" x14ac:dyDescent="0.3">
      <c r="B8" s="17" t="s">
        <v>65</v>
      </c>
      <c r="C8" s="18" t="s">
        <v>66</v>
      </c>
      <c r="D8" s="19">
        <f>+D9+D14</f>
        <v>146.18688305000001</v>
      </c>
      <c r="E8" s="35">
        <f t="shared" ref="E8:H8" si="0">+E9+E14</f>
        <v>7.5960000000000001</v>
      </c>
      <c r="F8" s="139">
        <f t="shared" si="0"/>
        <v>70.268279100000001</v>
      </c>
      <c r="G8" s="38">
        <f t="shared" si="0"/>
        <v>45.883809999999997</v>
      </c>
      <c r="H8" s="38">
        <f t="shared" si="0"/>
        <v>11.134775429999999</v>
      </c>
      <c r="I8" s="91">
        <f t="shared" ref="I8" si="1">+I9+I14</f>
        <v>11.30401852</v>
      </c>
      <c r="J8" s="75">
        <f>+J9</f>
        <v>161.01047352000001</v>
      </c>
      <c r="K8" s="75">
        <f>+K9</f>
        <v>161.01047352000001</v>
      </c>
      <c r="L8" s="288">
        <f>+L9</f>
        <v>75.887836219999997</v>
      </c>
      <c r="M8" s="20"/>
    </row>
    <row r="9" spans="2:14" ht="20.25" customHeight="1" x14ac:dyDescent="0.25">
      <c r="B9" s="66" t="s">
        <v>67</v>
      </c>
      <c r="C9" s="16" t="s">
        <v>68</v>
      </c>
      <c r="D9" s="21">
        <f t="shared" ref="D9:H9" si="2">SUM(D10:D13)</f>
        <v>144.71639395</v>
      </c>
      <c r="E9" s="36">
        <f t="shared" si="2"/>
        <v>7.5960000000000001</v>
      </c>
      <c r="F9" s="140">
        <f t="shared" si="2"/>
        <v>68.797790000000006</v>
      </c>
      <c r="G9" s="39">
        <f t="shared" si="2"/>
        <v>45.883809999999997</v>
      </c>
      <c r="H9" s="39">
        <f t="shared" si="2"/>
        <v>11.134775429999999</v>
      </c>
      <c r="I9" s="89">
        <f t="shared" ref="I9" si="3">SUM(I10:I13)</f>
        <v>11.30401852</v>
      </c>
      <c r="J9" s="33">
        <f t="shared" ref="J9:L9" si="4">SUM(J10:J13)</f>
        <v>161.01047352000001</v>
      </c>
      <c r="K9" s="33">
        <f t="shared" si="4"/>
        <v>161.01047352000001</v>
      </c>
      <c r="L9" s="191">
        <f t="shared" si="4"/>
        <v>75.887836219999997</v>
      </c>
      <c r="M9" s="22" t="s">
        <v>148</v>
      </c>
    </row>
    <row r="10" spans="2:14" ht="24" customHeight="1" x14ac:dyDescent="0.25">
      <c r="B10" s="321" t="s">
        <v>444</v>
      </c>
      <c r="C10" s="63" t="s">
        <v>149</v>
      </c>
      <c r="D10" s="44">
        <f>SUM(E10:I10)</f>
        <v>72.141300000000001</v>
      </c>
      <c r="E10" s="45">
        <v>0</v>
      </c>
      <c r="F10" s="263">
        <v>27.957789999999999</v>
      </c>
      <c r="G10" s="264">
        <v>33.738810000000001</v>
      </c>
      <c r="H10" s="46">
        <v>0</v>
      </c>
      <c r="I10" s="116">
        <v>10.444699999999999</v>
      </c>
      <c r="J10" s="176">
        <v>73.152787860000004</v>
      </c>
      <c r="K10" s="176">
        <v>73.152787860000004</v>
      </c>
      <c r="L10" s="289">
        <v>30.998792569999999</v>
      </c>
      <c r="M10" s="189" t="s">
        <v>364</v>
      </c>
      <c r="N10" s="29"/>
    </row>
    <row r="11" spans="2:14" ht="24" customHeight="1" x14ac:dyDescent="0.25">
      <c r="B11" s="321" t="s">
        <v>397</v>
      </c>
      <c r="C11" s="63" t="s">
        <v>150</v>
      </c>
      <c r="D11" s="44">
        <f t="shared" ref="D11:D13" si="5">SUM(E11:I11)</f>
        <v>22.780237999999997</v>
      </c>
      <c r="E11" s="45">
        <v>0</v>
      </c>
      <c r="F11" s="143">
        <v>0</v>
      </c>
      <c r="G11" s="264">
        <v>12.145</v>
      </c>
      <c r="H11" s="264">
        <v>10.635237999999999</v>
      </c>
      <c r="I11" s="116">
        <v>0</v>
      </c>
      <c r="J11" s="176">
        <v>53.430899789999991</v>
      </c>
      <c r="K11" s="176">
        <v>53.430899789999991</v>
      </c>
      <c r="L11" s="289">
        <v>13.807151180000002</v>
      </c>
      <c r="M11" s="58" t="s">
        <v>71</v>
      </c>
      <c r="N11" s="462"/>
    </row>
    <row r="12" spans="2:14" ht="24" customHeight="1" x14ac:dyDescent="0.25">
      <c r="B12" s="321" t="s">
        <v>398</v>
      </c>
      <c r="C12" s="59" t="s">
        <v>151</v>
      </c>
      <c r="D12" s="44">
        <f t="shared" si="5"/>
        <v>47.596000000000004</v>
      </c>
      <c r="E12" s="45">
        <v>7.5960000000000001</v>
      </c>
      <c r="F12" s="143">
        <v>40</v>
      </c>
      <c r="G12" s="46">
        <v>0</v>
      </c>
      <c r="H12" s="46">
        <v>0</v>
      </c>
      <c r="I12" s="116">
        <v>0</v>
      </c>
      <c r="J12" s="193">
        <v>32.224883640000002</v>
      </c>
      <c r="K12" s="176">
        <v>32.224883640000002</v>
      </c>
      <c r="L12" s="289">
        <v>29.4840613</v>
      </c>
      <c r="M12" s="58" t="s">
        <v>85</v>
      </c>
      <c r="N12" s="29"/>
    </row>
    <row r="13" spans="2:14" ht="24" customHeight="1" thickBot="1" x14ac:dyDescent="0.3">
      <c r="B13" s="406" t="s">
        <v>446</v>
      </c>
      <c r="C13" s="313" t="s">
        <v>152</v>
      </c>
      <c r="D13" s="314">
        <f t="shared" si="5"/>
        <v>2.19885595</v>
      </c>
      <c r="E13" s="493">
        <v>0</v>
      </c>
      <c r="F13" s="315">
        <v>0.84</v>
      </c>
      <c r="G13" s="494">
        <v>0</v>
      </c>
      <c r="H13" s="315">
        <v>0.49953743</v>
      </c>
      <c r="I13" s="500">
        <v>0.85931851999999997</v>
      </c>
      <c r="J13" s="317">
        <v>2.20190223</v>
      </c>
      <c r="K13" s="176">
        <v>2.20190223</v>
      </c>
      <c r="L13" s="289">
        <v>1.5978311699999999</v>
      </c>
      <c r="M13" s="291" t="s">
        <v>153</v>
      </c>
      <c r="N13" s="29"/>
    </row>
    <row r="14" spans="2:14" ht="24" customHeight="1" thickBot="1" x14ac:dyDescent="0.3">
      <c r="B14" s="17" t="s">
        <v>100</v>
      </c>
      <c r="C14" s="18" t="s">
        <v>154</v>
      </c>
      <c r="D14" s="19">
        <f t="shared" ref="D14:H14" si="6">+D15+D23</f>
        <v>1.4704891</v>
      </c>
      <c r="E14" s="35">
        <f t="shared" si="6"/>
        <v>0</v>
      </c>
      <c r="F14" s="139">
        <f t="shared" si="6"/>
        <v>1.4704891</v>
      </c>
      <c r="G14" s="38">
        <f t="shared" si="6"/>
        <v>0</v>
      </c>
      <c r="H14" s="38">
        <f t="shared" si="6"/>
        <v>0</v>
      </c>
      <c r="I14" s="91">
        <f t="shared" ref="I14:L14" si="7">+I15+I23</f>
        <v>0</v>
      </c>
      <c r="J14" s="75">
        <f t="shared" si="7"/>
        <v>0.65704931</v>
      </c>
      <c r="K14" s="75">
        <f t="shared" si="7"/>
        <v>0.65704931</v>
      </c>
      <c r="L14" s="288">
        <f t="shared" si="7"/>
        <v>0.65704931</v>
      </c>
      <c r="M14" s="20"/>
      <c r="N14" s="29"/>
    </row>
    <row r="15" spans="2:14" ht="24" customHeight="1" x14ac:dyDescent="0.25">
      <c r="B15" s="66" t="s">
        <v>155</v>
      </c>
      <c r="C15" s="16" t="s">
        <v>156</v>
      </c>
      <c r="D15" s="21">
        <f>+D16</f>
        <v>1.4704891</v>
      </c>
      <c r="E15" s="36">
        <f t="shared" ref="E15:H15" si="8">+E16</f>
        <v>0</v>
      </c>
      <c r="F15" s="140">
        <f t="shared" si="8"/>
        <v>1.4704891</v>
      </c>
      <c r="G15" s="39">
        <f t="shared" si="8"/>
        <v>0</v>
      </c>
      <c r="H15" s="39">
        <f t="shared" si="8"/>
        <v>0</v>
      </c>
      <c r="I15" s="89">
        <v>0</v>
      </c>
      <c r="J15" s="33">
        <f t="shared" ref="J15:L15" si="9">+J16</f>
        <v>0.65704931</v>
      </c>
      <c r="K15" s="33">
        <f t="shared" si="9"/>
        <v>0.65704931</v>
      </c>
      <c r="L15" s="191">
        <f t="shared" si="9"/>
        <v>0.65704931</v>
      </c>
      <c r="M15" s="22" t="s">
        <v>148</v>
      </c>
      <c r="N15" s="29"/>
    </row>
    <row r="16" spans="2:14" ht="24" customHeight="1" thickBot="1" x14ac:dyDescent="0.3">
      <c r="B16" s="372" t="s">
        <v>445</v>
      </c>
      <c r="C16" s="55" t="s">
        <v>163</v>
      </c>
      <c r="D16" s="44">
        <f>SUM(E16:I16)</f>
        <v>1.4704891</v>
      </c>
      <c r="E16" s="45">
        <v>0</v>
      </c>
      <c r="F16" s="143">
        <v>1.4704891</v>
      </c>
      <c r="G16" s="46">
        <v>0</v>
      </c>
      <c r="H16" s="46">
        <v>0</v>
      </c>
      <c r="I16" s="116">
        <v>0</v>
      </c>
      <c r="J16" s="176">
        <v>0.65704931</v>
      </c>
      <c r="K16" s="176">
        <v>0.65704931</v>
      </c>
      <c r="L16" s="289">
        <v>0.65704931</v>
      </c>
      <c r="M16" s="194" t="s">
        <v>164</v>
      </c>
      <c r="N16" s="29"/>
    </row>
    <row r="17" spans="2:15" ht="20.25" customHeight="1" thickBot="1" x14ac:dyDescent="0.3">
      <c r="B17" s="3" t="s">
        <v>58</v>
      </c>
      <c r="C17" s="4"/>
      <c r="D17" s="11">
        <f>+D8</f>
        <v>146.18688305000001</v>
      </c>
      <c r="E17" s="37">
        <f t="shared" ref="E17:H17" si="10">+E8</f>
        <v>7.5960000000000001</v>
      </c>
      <c r="F17" s="190">
        <f t="shared" si="10"/>
        <v>70.268279100000001</v>
      </c>
      <c r="G17" s="40">
        <f t="shared" si="10"/>
        <v>45.883809999999997</v>
      </c>
      <c r="H17" s="40">
        <f t="shared" si="10"/>
        <v>11.134775429999999</v>
      </c>
      <c r="I17" s="501">
        <f t="shared" ref="I17" si="11">+I8</f>
        <v>11.30401852</v>
      </c>
      <c r="J17" s="188">
        <f>+J8+J14</f>
        <v>161.66752283</v>
      </c>
      <c r="K17" s="188">
        <f>+K8+K14</f>
        <v>161.66752283</v>
      </c>
      <c r="L17" s="290">
        <f>+L8+L14</f>
        <v>76.544885530000002</v>
      </c>
      <c r="M17" s="25"/>
    </row>
    <row r="18" spans="2:15" ht="7.5" customHeight="1" x14ac:dyDescent="0.25">
      <c r="B18" s="63"/>
    </row>
    <row r="19" spans="2:15" x14ac:dyDescent="0.25">
      <c r="B19" s="108"/>
      <c r="D19" s="26"/>
      <c r="E19" s="26"/>
      <c r="F19" s="26"/>
      <c r="G19" s="26"/>
      <c r="H19" s="26"/>
      <c r="I19" s="26"/>
      <c r="J19" s="26"/>
      <c r="K19" s="26"/>
      <c r="L19" s="26"/>
    </row>
    <row r="20" spans="2:15" x14ac:dyDescent="0.25">
      <c r="B20" s="532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</row>
    <row r="21" spans="2:15" x14ac:dyDescent="0.25">
      <c r="B21" s="108"/>
    </row>
    <row r="22" spans="2:15" x14ac:dyDescent="0.25">
      <c r="B22" s="109"/>
    </row>
    <row r="23" spans="2:15" x14ac:dyDescent="0.25">
      <c r="B23" s="109"/>
      <c r="G23" s="72"/>
    </row>
    <row r="24" spans="2:15" x14ac:dyDescent="0.25">
      <c r="C24" s="7"/>
      <c r="M24" s="8"/>
    </row>
    <row r="25" spans="2:15" x14ac:dyDescent="0.25">
      <c r="C25" s="414"/>
    </row>
    <row r="26" spans="2:15" x14ac:dyDescent="0.25">
      <c r="C26" s="27"/>
    </row>
    <row r="27" spans="2:15" x14ac:dyDescent="0.25">
      <c r="C27" s="27"/>
    </row>
    <row r="28" spans="2:15" x14ac:dyDescent="0.25">
      <c r="C28" s="27"/>
    </row>
    <row r="29" spans="2:15" x14ac:dyDescent="0.25">
      <c r="C29" s="27"/>
    </row>
    <row r="30" spans="2:15" x14ac:dyDescent="0.25">
      <c r="C30" s="27"/>
    </row>
    <row r="31" spans="2:15" x14ac:dyDescent="0.25">
      <c r="C31" s="27"/>
    </row>
    <row r="32" spans="2:15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7" spans="3:3" x14ac:dyDescent="0.25">
      <c r="C37" s="7"/>
    </row>
    <row r="39" spans="3:3" x14ac:dyDescent="0.25">
      <c r="C39" s="7"/>
    </row>
    <row r="41" spans="3:3" x14ac:dyDescent="0.25">
      <c r="C41" s="7"/>
    </row>
  </sheetData>
  <mergeCells count="7">
    <mergeCell ref="B20:O20"/>
    <mergeCell ref="D5:I6"/>
    <mergeCell ref="B2:M2"/>
    <mergeCell ref="B3:M3"/>
    <mergeCell ref="B5:C7"/>
    <mergeCell ref="M5:M7"/>
    <mergeCell ref="J5:L6"/>
  </mergeCells>
  <hyperlinks>
    <hyperlink ref="C13" r:id="rId1"/>
    <hyperlink ref="C12" r:id="rId2"/>
    <hyperlink ref="F10" r:id="rId3" display="https://www.boe.es/diario_boe/txt.php?id=BOE-A-2021-16233"/>
    <hyperlink ref="G10" r:id="rId4" display="https://www.lamoncloa.gob.es/serviciosdeprensa/notasprensa/transportes/Paginas/2022/130922-sectorial-vivienda-prtr.aspx"/>
    <hyperlink ref="G11" r:id="rId5" display="https://www.boe.es/eli/es/rd/2021/10/05/853/dof/spa/pdf"/>
    <hyperlink ref="H11" r:id="rId6" display="https://www.lamoncloa.gob.es/serviciosdeprensa/notasprensa/transportes/Paginas/2022/130922-sectorial-vivienda-prtr.aspx"/>
    <hyperlink ref="F13" r:id="rId7" display="https://www.boe.es/boe/dias/2021/08/04/pdfs/BOE-A-2021-13268.pdf"/>
    <hyperlink ref="H13" r:id="rId8" display="https://www.boe.es/boe/dias/2023/06/03/pdfs/BOE-A-2023-13312.pdf"/>
    <hyperlink ref="C16" r:id="rId9" display="* Plan España País Accesible (accesibilidad personas mayores, con discapacidad o dependencia)"/>
    <hyperlink ref="I13" r:id="rId10" display="https://www.boe.es/boe/dias/2024/07/30/pdfs/BOE-A-2024-15692.pdf"/>
    <hyperlink ref="J12" r:id="rId11" display="https://sede.asturias.es/bopa/2021/06/30/2021-06498.pdf"/>
  </hyperlinks>
  <printOptions horizontalCentered="1" verticalCentered="1"/>
  <pageMargins left="0.11811023622047245" right="0.31496062992125984" top="0.19685039370078741" bottom="0.19685039370078741" header="0.19685039370078741" footer="0.11811023622047245"/>
  <pageSetup paperSize="9" scale="39" fitToHeight="0" orientation="landscape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86"/>
  <sheetViews>
    <sheetView workbookViewId="0">
      <pane xSplit="3" ySplit="7" topLeftCell="D10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8.140625" style="2" customWidth="1"/>
    <col min="3" max="3" width="95.7109375" style="1" customWidth="1"/>
    <col min="4" max="9" width="8.5703125" style="1" customWidth="1"/>
    <col min="10" max="12" width="15" style="1" customWidth="1"/>
    <col min="13" max="13" width="88.5703125" style="1" customWidth="1"/>
    <col min="14" max="14" width="47.140625" style="1" customWidth="1"/>
    <col min="15" max="16384" width="11.42578125" style="1"/>
  </cols>
  <sheetData>
    <row r="1" spans="2:14" ht="75.75" customHeight="1" x14ac:dyDescent="0.25"/>
    <row r="2" spans="2:14" ht="26.25" customHeight="1" x14ac:dyDescent="0.25">
      <c r="B2" s="541" t="s">
        <v>439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</row>
    <row r="3" spans="2:14" ht="17.25" x14ac:dyDescent="0.25">
      <c r="B3" s="542" t="s">
        <v>498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2:14" ht="4.5" customHeight="1" thickBot="1" x14ac:dyDescent="0.3"/>
    <row r="5" spans="2:14" ht="24" customHeight="1" thickTop="1" x14ac:dyDescent="0.25">
      <c r="B5" s="560" t="s">
        <v>47</v>
      </c>
      <c r="C5" s="561"/>
      <c r="D5" s="552" t="s">
        <v>527</v>
      </c>
      <c r="E5" s="553"/>
      <c r="F5" s="553"/>
      <c r="G5" s="553"/>
      <c r="H5" s="553"/>
      <c r="I5" s="549"/>
      <c r="J5" s="552" t="s">
        <v>530</v>
      </c>
      <c r="K5" s="553"/>
      <c r="L5" s="549"/>
      <c r="M5" s="566" t="s">
        <v>59</v>
      </c>
    </row>
    <row r="6" spans="2:14" ht="24" customHeight="1" thickBot="1" x14ac:dyDescent="0.3">
      <c r="B6" s="562"/>
      <c r="C6" s="563"/>
      <c r="D6" s="555"/>
      <c r="E6" s="554"/>
      <c r="F6" s="554"/>
      <c r="G6" s="554"/>
      <c r="H6" s="554"/>
      <c r="I6" s="551"/>
      <c r="J6" s="554"/>
      <c r="K6" s="554"/>
      <c r="L6" s="551"/>
      <c r="M6" s="567"/>
    </row>
    <row r="7" spans="2:14" ht="32.25" customHeight="1" thickBot="1" x14ac:dyDescent="0.3">
      <c r="B7" s="564"/>
      <c r="C7" s="565"/>
      <c r="D7" s="84" t="s">
        <v>48</v>
      </c>
      <c r="E7" s="60">
        <v>2020</v>
      </c>
      <c r="F7" s="31">
        <v>2021</v>
      </c>
      <c r="G7" s="32">
        <v>2022</v>
      </c>
      <c r="H7" s="32">
        <v>2023</v>
      </c>
      <c r="I7" s="411">
        <v>2024</v>
      </c>
      <c r="J7" s="73" t="s">
        <v>2</v>
      </c>
      <c r="K7" s="486" t="s">
        <v>3</v>
      </c>
      <c r="L7" s="99" t="s">
        <v>4</v>
      </c>
      <c r="M7" s="568"/>
    </row>
    <row r="8" spans="2:14" ht="21.75" customHeight="1" thickBot="1" x14ac:dyDescent="0.3">
      <c r="B8" s="76" t="s">
        <v>65</v>
      </c>
      <c r="C8" s="77" t="s">
        <v>72</v>
      </c>
      <c r="D8" s="90">
        <f>+D9</f>
        <v>30.765951000000001</v>
      </c>
      <c r="E8" s="35">
        <f>+E9</f>
        <v>2.1778209999999998</v>
      </c>
      <c r="F8" s="139">
        <f t="shared" ref="F8:I8" si="0">+F9</f>
        <v>8.5881299999999996</v>
      </c>
      <c r="G8" s="38">
        <f t="shared" si="0"/>
        <v>10</v>
      </c>
      <c r="H8" s="38">
        <f t="shared" si="0"/>
        <v>0</v>
      </c>
      <c r="I8" s="91">
        <f t="shared" si="0"/>
        <v>10</v>
      </c>
      <c r="J8" s="90">
        <f>+J9</f>
        <v>25.309698054986633</v>
      </c>
      <c r="K8" s="368">
        <f>+K9</f>
        <v>21.404698054986632</v>
      </c>
      <c r="L8" s="101">
        <f>+L9</f>
        <v>5.6566980549866317</v>
      </c>
      <c r="M8" s="104"/>
    </row>
    <row r="9" spans="2:14" ht="21.75" customHeight="1" x14ac:dyDescent="0.25">
      <c r="B9" s="78" t="s">
        <v>73</v>
      </c>
      <c r="C9" s="79" t="s">
        <v>74</v>
      </c>
      <c r="D9" s="88">
        <f>+D12+D10</f>
        <v>30.765951000000001</v>
      </c>
      <c r="E9" s="147">
        <f t="shared" ref="E9:I9" si="1">+E10+E12</f>
        <v>2.1778209999999998</v>
      </c>
      <c r="F9" s="140">
        <f t="shared" si="1"/>
        <v>8.5881299999999996</v>
      </c>
      <c r="G9" s="39">
        <f t="shared" si="1"/>
        <v>10</v>
      </c>
      <c r="H9" s="39">
        <f t="shared" si="1"/>
        <v>0</v>
      </c>
      <c r="I9" s="89">
        <f t="shared" si="1"/>
        <v>10</v>
      </c>
      <c r="J9" s="112">
        <f>SUM(J10:J14)</f>
        <v>25.309698054986633</v>
      </c>
      <c r="K9" s="140">
        <f>SUM(K10:K14)</f>
        <v>21.404698054986632</v>
      </c>
      <c r="L9" s="89">
        <f>SUM(L10:L14)</f>
        <v>5.6566980549866317</v>
      </c>
      <c r="M9" s="105" t="s">
        <v>392</v>
      </c>
    </row>
    <row r="10" spans="2:14" ht="21.75" customHeight="1" x14ac:dyDescent="0.25">
      <c r="B10" s="569" t="s">
        <v>287</v>
      </c>
      <c r="C10" s="572" t="s">
        <v>75</v>
      </c>
      <c r="D10" s="574">
        <f>SUM(E10:I11)</f>
        <v>2.1778209999999998</v>
      </c>
      <c r="E10" s="576">
        <v>2.1778209999999998</v>
      </c>
      <c r="F10" s="578">
        <v>0</v>
      </c>
      <c r="G10" s="578">
        <v>0</v>
      </c>
      <c r="H10" s="578">
        <v>0</v>
      </c>
      <c r="I10" s="580">
        <v>0</v>
      </c>
      <c r="J10" s="509">
        <v>1.3993336599999999</v>
      </c>
      <c r="K10" s="469">
        <v>1.3993336599999999</v>
      </c>
      <c r="L10" s="276">
        <v>1.3993336599999999</v>
      </c>
      <c r="M10" s="157" t="s">
        <v>76</v>
      </c>
    </row>
    <row r="11" spans="2:14" ht="21.75" customHeight="1" x14ac:dyDescent="0.25">
      <c r="B11" s="570"/>
      <c r="C11" s="573"/>
      <c r="D11" s="575"/>
      <c r="E11" s="577"/>
      <c r="F11" s="579"/>
      <c r="G11" s="579"/>
      <c r="H11" s="579"/>
      <c r="I11" s="581"/>
      <c r="J11" s="510">
        <v>4.6420238533718423E-3</v>
      </c>
      <c r="K11" s="471">
        <v>4.6420238533718423E-3</v>
      </c>
      <c r="L11" s="470">
        <v>4.6420238533718423E-3</v>
      </c>
      <c r="M11" s="120" t="s">
        <v>77</v>
      </c>
    </row>
    <row r="12" spans="2:14" ht="12" customHeight="1" x14ac:dyDescent="0.25">
      <c r="B12" s="570"/>
      <c r="C12" s="592" t="s">
        <v>78</v>
      </c>
      <c r="D12" s="594">
        <f>SUM(E12:I14)</f>
        <v>28.58813</v>
      </c>
      <c r="E12" s="596">
        <v>0</v>
      </c>
      <c r="F12" s="598">
        <v>8.5881299999999996</v>
      </c>
      <c r="G12" s="600">
        <v>10</v>
      </c>
      <c r="H12" s="600">
        <v>0</v>
      </c>
      <c r="I12" s="602">
        <v>10</v>
      </c>
      <c r="J12" s="587">
        <v>23.841000000000001</v>
      </c>
      <c r="K12" s="589">
        <v>19.936</v>
      </c>
      <c r="L12" s="590">
        <v>4.1879999999999997</v>
      </c>
      <c r="M12" s="591" t="s">
        <v>363</v>
      </c>
    </row>
    <row r="13" spans="2:14" ht="12" customHeight="1" x14ac:dyDescent="0.25">
      <c r="B13" s="570"/>
      <c r="C13" s="592"/>
      <c r="D13" s="594"/>
      <c r="E13" s="596"/>
      <c r="F13" s="598"/>
      <c r="G13" s="600"/>
      <c r="H13" s="600"/>
      <c r="I13" s="602"/>
      <c r="J13" s="588"/>
      <c r="K13" s="583"/>
      <c r="L13" s="584"/>
      <c r="M13" s="591"/>
    </row>
    <row r="14" spans="2:14" ht="21.75" customHeight="1" thickBot="1" x14ac:dyDescent="0.3">
      <c r="B14" s="571"/>
      <c r="C14" s="593"/>
      <c r="D14" s="595"/>
      <c r="E14" s="597"/>
      <c r="F14" s="599"/>
      <c r="G14" s="601"/>
      <c r="H14" s="601"/>
      <c r="I14" s="603"/>
      <c r="J14" s="511">
        <v>6.4722371133260168E-2</v>
      </c>
      <c r="K14" s="497">
        <v>6.4722371133260168E-2</v>
      </c>
      <c r="L14" s="498">
        <v>6.4722371133260168E-2</v>
      </c>
      <c r="M14" s="161" t="s">
        <v>77</v>
      </c>
      <c r="N14" s="458"/>
    </row>
    <row r="15" spans="2:14" ht="21.75" customHeight="1" thickBot="1" x14ac:dyDescent="0.3">
      <c r="B15" s="76" t="s">
        <v>49</v>
      </c>
      <c r="C15" s="77" t="s">
        <v>50</v>
      </c>
      <c r="D15" s="86">
        <f>+D16</f>
        <v>4.9950000000000001</v>
      </c>
      <c r="E15" s="35">
        <f t="shared" ref="E15:L16" si="2">+E16</f>
        <v>0</v>
      </c>
      <c r="F15" s="139">
        <f t="shared" si="2"/>
        <v>0</v>
      </c>
      <c r="G15" s="38">
        <f t="shared" si="2"/>
        <v>4.9950000000000001</v>
      </c>
      <c r="H15" s="412">
        <f t="shared" si="2"/>
        <v>0</v>
      </c>
      <c r="I15" s="87">
        <f t="shared" si="2"/>
        <v>0</v>
      </c>
      <c r="J15" s="512">
        <f t="shared" si="2"/>
        <v>3.71965586</v>
      </c>
      <c r="K15" s="368">
        <f t="shared" si="2"/>
        <v>3.71965586</v>
      </c>
      <c r="L15" s="101">
        <f t="shared" si="2"/>
        <v>3.5969480800000002</v>
      </c>
      <c r="M15" s="104"/>
    </row>
    <row r="16" spans="2:14" ht="21.75" customHeight="1" x14ac:dyDescent="0.25">
      <c r="B16" s="78" t="s">
        <v>181</v>
      </c>
      <c r="C16" s="79" t="s">
        <v>182</v>
      </c>
      <c r="D16" s="88">
        <f>+D17</f>
        <v>4.9950000000000001</v>
      </c>
      <c r="E16" s="36">
        <f t="shared" ref="E16:I16" si="3">+E17</f>
        <v>0</v>
      </c>
      <c r="F16" s="140">
        <f t="shared" si="3"/>
        <v>0</v>
      </c>
      <c r="G16" s="39">
        <f t="shared" si="3"/>
        <v>4.9950000000000001</v>
      </c>
      <c r="H16" s="39">
        <f t="shared" si="3"/>
        <v>0</v>
      </c>
      <c r="I16" s="89">
        <f t="shared" si="3"/>
        <v>0</v>
      </c>
      <c r="J16" s="513">
        <f t="shared" si="2"/>
        <v>3.71965586</v>
      </c>
      <c r="K16" s="479">
        <f t="shared" si="2"/>
        <v>3.71965586</v>
      </c>
      <c r="L16" s="100">
        <f t="shared" si="2"/>
        <v>3.5969480800000002</v>
      </c>
      <c r="M16" s="105" t="s">
        <v>392</v>
      </c>
    </row>
    <row r="17" spans="2:13" ht="21.75" customHeight="1" thickBot="1" x14ac:dyDescent="0.3">
      <c r="B17" s="125" t="s">
        <v>348</v>
      </c>
      <c r="C17" s="127" t="s">
        <v>246</v>
      </c>
      <c r="D17" s="115">
        <f>SUM(E17:I17)</f>
        <v>4.9950000000000001</v>
      </c>
      <c r="E17" s="42">
        <v>0</v>
      </c>
      <c r="F17" s="143">
        <v>0</v>
      </c>
      <c r="G17" s="294">
        <v>4.9950000000000001</v>
      </c>
      <c r="H17" s="46">
        <v>0</v>
      </c>
      <c r="I17" s="116">
        <v>0</v>
      </c>
      <c r="J17" s="514">
        <v>3.71965586</v>
      </c>
      <c r="K17" s="472">
        <v>3.71965586</v>
      </c>
      <c r="L17" s="177">
        <v>3.5969480800000002</v>
      </c>
      <c r="M17" s="120" t="s">
        <v>64</v>
      </c>
    </row>
    <row r="18" spans="2:13" ht="21.75" customHeight="1" thickBot="1" x14ac:dyDescent="0.3">
      <c r="B18" s="121" t="s">
        <v>79</v>
      </c>
      <c r="C18" s="122" t="s">
        <v>80</v>
      </c>
      <c r="D18" s="129">
        <f>+D19+D27+D35+D38</f>
        <v>127.02335960999999</v>
      </c>
      <c r="E18" s="271">
        <f t="shared" ref="E18:K18" si="4">+E19+E27+E35+E38</f>
        <v>0</v>
      </c>
      <c r="F18" s="141">
        <f t="shared" si="4"/>
        <v>48.526403479999999</v>
      </c>
      <c r="G18" s="50">
        <f t="shared" si="4"/>
        <v>23.760342059999999</v>
      </c>
      <c r="H18" s="50">
        <f t="shared" si="4"/>
        <v>54.386614070000007</v>
      </c>
      <c r="I18" s="130">
        <f t="shared" si="4"/>
        <v>0.35</v>
      </c>
      <c r="J18" s="512">
        <f t="shared" si="4"/>
        <v>124.97223686501339</v>
      </c>
      <c r="K18" s="368">
        <f t="shared" si="4"/>
        <v>124.96866203501338</v>
      </c>
      <c r="L18" s="101">
        <f>+L19+L27+L35+L38</f>
        <v>73.125003840403622</v>
      </c>
      <c r="M18" s="104"/>
    </row>
    <row r="19" spans="2:13" ht="21.75" customHeight="1" x14ac:dyDescent="0.25">
      <c r="B19" s="123" t="s">
        <v>81</v>
      </c>
      <c r="C19" s="124" t="s">
        <v>82</v>
      </c>
      <c r="D19" s="131">
        <f t="shared" ref="D19:I19" si="5">+D20+D26</f>
        <v>32.600923000000002</v>
      </c>
      <c r="E19" s="146">
        <f t="shared" si="5"/>
        <v>0</v>
      </c>
      <c r="F19" s="142">
        <f t="shared" si="5"/>
        <v>14.995251999999999</v>
      </c>
      <c r="G19" s="43">
        <f t="shared" si="5"/>
        <v>0</v>
      </c>
      <c r="H19" s="43">
        <f t="shared" si="5"/>
        <v>17.255671000000003</v>
      </c>
      <c r="I19" s="132">
        <f t="shared" si="5"/>
        <v>0.35</v>
      </c>
      <c r="J19" s="515">
        <f>SUM(J21:J26)</f>
        <v>25.96661039773095</v>
      </c>
      <c r="K19" s="487">
        <f>SUM(K21:K26)</f>
        <v>25.966247347730949</v>
      </c>
      <c r="L19" s="164">
        <f>SUM(L21:L26)</f>
        <v>5.4723958677309508</v>
      </c>
      <c r="M19" s="134" t="s">
        <v>392</v>
      </c>
    </row>
    <row r="20" spans="2:13" ht="21.75" hidden="1" customHeight="1" x14ac:dyDescent="0.25">
      <c r="B20" s="152"/>
      <c r="C20" s="609" t="s">
        <v>83</v>
      </c>
      <c r="D20" s="574">
        <f>SUM(E20:I25)</f>
        <v>29.478547000000002</v>
      </c>
      <c r="E20" s="611">
        <v>0</v>
      </c>
      <c r="F20" s="605">
        <v>12.222875999999999</v>
      </c>
      <c r="G20" s="605">
        <v>0</v>
      </c>
      <c r="H20" s="605">
        <f>12.222876+4.61162+0.421175</f>
        <v>17.255671000000003</v>
      </c>
      <c r="I20" s="607">
        <v>0</v>
      </c>
      <c r="J20" s="516"/>
      <c r="K20" s="256"/>
      <c r="L20" s="93"/>
      <c r="M20" s="158"/>
    </row>
    <row r="21" spans="2:13" ht="2.25" customHeight="1" x14ac:dyDescent="0.25">
      <c r="B21" s="559" t="s">
        <v>288</v>
      </c>
      <c r="C21" s="592"/>
      <c r="D21" s="594">
        <f t="shared" ref="D21:D25" si="6">SUM(E21:I21)</f>
        <v>0</v>
      </c>
      <c r="E21" s="596"/>
      <c r="F21" s="600"/>
      <c r="G21" s="600"/>
      <c r="H21" s="600"/>
      <c r="I21" s="602"/>
      <c r="J21" s="517"/>
      <c r="K21" s="583">
        <f>18.666</f>
        <v>18.666</v>
      </c>
      <c r="L21" s="584">
        <v>5.202</v>
      </c>
      <c r="M21" s="585" t="s">
        <v>410</v>
      </c>
    </row>
    <row r="22" spans="2:13" ht="12" customHeight="1" x14ac:dyDescent="0.25">
      <c r="B22" s="559"/>
      <c r="C22" s="592"/>
      <c r="D22" s="594">
        <f t="shared" si="6"/>
        <v>0</v>
      </c>
      <c r="E22" s="596"/>
      <c r="F22" s="600"/>
      <c r="G22" s="600"/>
      <c r="H22" s="600"/>
      <c r="I22" s="602"/>
      <c r="J22" s="517">
        <f>18.666</f>
        <v>18.666</v>
      </c>
      <c r="K22" s="583"/>
      <c r="L22" s="584"/>
      <c r="M22" s="585"/>
    </row>
    <row r="23" spans="2:13" ht="3" customHeight="1" x14ac:dyDescent="0.25">
      <c r="B23" s="559"/>
      <c r="C23" s="592"/>
      <c r="D23" s="594">
        <f t="shared" si="6"/>
        <v>0</v>
      </c>
      <c r="E23" s="596"/>
      <c r="F23" s="600"/>
      <c r="G23" s="600"/>
      <c r="H23" s="600"/>
      <c r="I23" s="602"/>
      <c r="J23" s="517"/>
      <c r="K23" s="583"/>
      <c r="L23" s="584"/>
      <c r="M23" s="585"/>
    </row>
    <row r="24" spans="2:13" ht="21.75" customHeight="1" x14ac:dyDescent="0.25">
      <c r="B24" s="559"/>
      <c r="C24" s="592"/>
      <c r="D24" s="594">
        <f t="shared" si="6"/>
        <v>0</v>
      </c>
      <c r="E24" s="596"/>
      <c r="F24" s="600"/>
      <c r="G24" s="600"/>
      <c r="H24" s="600"/>
      <c r="I24" s="602"/>
      <c r="J24" s="518">
        <v>1.75347724</v>
      </c>
      <c r="K24" s="472">
        <v>1.75347724</v>
      </c>
      <c r="L24" s="177">
        <v>0.16595077999999999</v>
      </c>
      <c r="M24" s="585"/>
    </row>
    <row r="25" spans="2:13" ht="21.75" customHeight="1" x14ac:dyDescent="0.25">
      <c r="B25" s="559"/>
      <c r="C25" s="610"/>
      <c r="D25" s="575">
        <f t="shared" si="6"/>
        <v>0</v>
      </c>
      <c r="E25" s="612"/>
      <c r="F25" s="606"/>
      <c r="G25" s="606"/>
      <c r="H25" s="606"/>
      <c r="I25" s="608"/>
      <c r="J25" s="519">
        <v>6.7045087730950581E-2</v>
      </c>
      <c r="K25" s="488">
        <v>6.7045087730950581E-2</v>
      </c>
      <c r="L25" s="385">
        <v>6.7045087730950581E-2</v>
      </c>
      <c r="M25" s="586"/>
    </row>
    <row r="26" spans="2:13" ht="21.75" customHeight="1" x14ac:dyDescent="0.25">
      <c r="B26" s="582"/>
      <c r="C26" s="451" t="s">
        <v>84</v>
      </c>
      <c r="D26" s="115">
        <f>SUM(E26:I26)</f>
        <v>3.122376</v>
      </c>
      <c r="E26" s="493">
        <v>0</v>
      </c>
      <c r="F26" s="143">
        <v>2.772376</v>
      </c>
      <c r="G26" s="46">
        <v>0</v>
      </c>
      <c r="H26" s="46">
        <v>0</v>
      </c>
      <c r="I26" s="284">
        <v>0.35</v>
      </c>
      <c r="J26" s="518">
        <v>5.4800880699999999</v>
      </c>
      <c r="K26" s="472">
        <v>5.4797250199999992</v>
      </c>
      <c r="L26" s="520">
        <v>3.7400000000000003E-2</v>
      </c>
      <c r="M26" s="162" t="s">
        <v>85</v>
      </c>
    </row>
    <row r="27" spans="2:13" ht="21.75" customHeight="1" x14ac:dyDescent="0.25">
      <c r="B27" s="123" t="s">
        <v>86</v>
      </c>
      <c r="C27" s="124" t="s">
        <v>87</v>
      </c>
      <c r="D27" s="159">
        <f>+D28</f>
        <v>5.0866640000000007</v>
      </c>
      <c r="E27" s="146">
        <f t="shared" ref="E27:I27" si="7">+E28</f>
        <v>0</v>
      </c>
      <c r="F27" s="142">
        <f t="shared" si="7"/>
        <v>2.3135840000000001</v>
      </c>
      <c r="G27" s="43">
        <f t="shared" si="7"/>
        <v>0</v>
      </c>
      <c r="H27" s="43">
        <f t="shared" si="7"/>
        <v>2.7730800000000002</v>
      </c>
      <c r="I27" s="132">
        <f t="shared" si="7"/>
        <v>0</v>
      </c>
      <c r="J27" s="515">
        <f>SUM(J29:J34)</f>
        <v>4.6943475172824174</v>
      </c>
      <c r="K27" s="487">
        <f>SUM(K29:K34)</f>
        <v>4.6911357372824174</v>
      </c>
      <c r="L27" s="164">
        <f>SUM(L29:L34)</f>
        <v>1.3571029426726704</v>
      </c>
      <c r="M27" s="134" t="s">
        <v>392</v>
      </c>
    </row>
    <row r="28" spans="2:13" ht="21.75" hidden="1" customHeight="1" x14ac:dyDescent="0.25">
      <c r="B28" s="113"/>
      <c r="C28" s="609" t="s">
        <v>516</v>
      </c>
      <c r="D28" s="574">
        <f>SUM(E28:I34)</f>
        <v>5.0866640000000007</v>
      </c>
      <c r="E28" s="611">
        <v>0</v>
      </c>
      <c r="F28" s="605">
        <v>2.3135840000000001</v>
      </c>
      <c r="G28" s="605">
        <v>0</v>
      </c>
      <c r="H28" s="605">
        <f>2.313584+0.425634+0.033862</f>
        <v>2.7730800000000002</v>
      </c>
      <c r="I28" s="607">
        <v>0</v>
      </c>
      <c r="J28" s="521"/>
      <c r="K28" s="143"/>
      <c r="L28" s="116"/>
      <c r="M28" s="135"/>
    </row>
    <row r="29" spans="2:13" ht="5.25" customHeight="1" x14ac:dyDescent="0.25">
      <c r="B29" s="559" t="s">
        <v>289</v>
      </c>
      <c r="C29" s="592"/>
      <c r="D29" s="594">
        <f t="shared" ref="D29:D34" si="8">SUM(E29:I29)</f>
        <v>0</v>
      </c>
      <c r="E29" s="596"/>
      <c r="F29" s="600"/>
      <c r="G29" s="600"/>
      <c r="H29" s="600"/>
      <c r="I29" s="602"/>
      <c r="J29" s="604">
        <v>4.6827569999999996</v>
      </c>
      <c r="K29" s="583">
        <v>4.6795452199999996</v>
      </c>
      <c r="L29" s="613">
        <v>1.3460000000000001</v>
      </c>
      <c r="M29" s="591" t="s">
        <v>269</v>
      </c>
    </row>
    <row r="30" spans="2:13" ht="5.25" customHeight="1" x14ac:dyDescent="0.25">
      <c r="B30" s="559"/>
      <c r="C30" s="592"/>
      <c r="D30" s="594">
        <f t="shared" si="8"/>
        <v>0</v>
      </c>
      <c r="E30" s="596"/>
      <c r="F30" s="600"/>
      <c r="G30" s="600"/>
      <c r="H30" s="600"/>
      <c r="I30" s="602"/>
      <c r="J30" s="604"/>
      <c r="K30" s="583"/>
      <c r="L30" s="613"/>
      <c r="M30" s="591"/>
    </row>
    <row r="31" spans="2:13" ht="5.25" customHeight="1" x14ac:dyDescent="0.25">
      <c r="B31" s="559"/>
      <c r="C31" s="592"/>
      <c r="D31" s="594">
        <f t="shared" si="8"/>
        <v>0</v>
      </c>
      <c r="E31" s="596"/>
      <c r="F31" s="600"/>
      <c r="G31" s="600"/>
      <c r="H31" s="600"/>
      <c r="I31" s="602"/>
      <c r="J31" s="604"/>
      <c r="K31" s="583"/>
      <c r="L31" s="613"/>
      <c r="M31" s="591"/>
    </row>
    <row r="32" spans="2:13" ht="5.25" customHeight="1" x14ac:dyDescent="0.25">
      <c r="B32" s="559"/>
      <c r="C32" s="592"/>
      <c r="D32" s="594">
        <f t="shared" si="8"/>
        <v>0</v>
      </c>
      <c r="E32" s="596"/>
      <c r="F32" s="600"/>
      <c r="G32" s="600"/>
      <c r="H32" s="600"/>
      <c r="I32" s="602"/>
      <c r="J32" s="604"/>
      <c r="K32" s="583"/>
      <c r="L32" s="613"/>
      <c r="M32" s="591"/>
    </row>
    <row r="33" spans="2:13" ht="5.25" customHeight="1" x14ac:dyDescent="0.25">
      <c r="B33" s="559"/>
      <c r="C33" s="592"/>
      <c r="D33" s="594">
        <f t="shared" si="8"/>
        <v>0</v>
      </c>
      <c r="E33" s="596"/>
      <c r="F33" s="600"/>
      <c r="G33" s="600"/>
      <c r="H33" s="600"/>
      <c r="I33" s="602"/>
      <c r="J33" s="604"/>
      <c r="K33" s="583"/>
      <c r="L33" s="613"/>
      <c r="M33" s="591"/>
    </row>
    <row r="34" spans="2:13" ht="21.75" customHeight="1" x14ac:dyDescent="0.25">
      <c r="B34" s="582"/>
      <c r="C34" s="610"/>
      <c r="D34" s="575">
        <f t="shared" si="8"/>
        <v>0</v>
      </c>
      <c r="E34" s="612"/>
      <c r="F34" s="606"/>
      <c r="G34" s="606"/>
      <c r="H34" s="606"/>
      <c r="I34" s="608"/>
      <c r="J34" s="522">
        <v>1.1590517282417405E-2</v>
      </c>
      <c r="K34" s="489">
        <v>1.1590517282417405E-2</v>
      </c>
      <c r="L34" s="404">
        <v>1.1102942672670334E-2</v>
      </c>
      <c r="M34" s="165" t="s">
        <v>77</v>
      </c>
    </row>
    <row r="35" spans="2:13" ht="21.75" customHeight="1" x14ac:dyDescent="0.25">
      <c r="B35" s="123" t="s">
        <v>88</v>
      </c>
      <c r="C35" s="124" t="s">
        <v>89</v>
      </c>
      <c r="D35" s="131">
        <f>+D36+D37</f>
        <v>78.905379609999997</v>
      </c>
      <c r="E35" s="146">
        <f t="shared" ref="E35:L35" si="9">+E36+E37</f>
        <v>0</v>
      </c>
      <c r="F35" s="142">
        <f t="shared" si="9"/>
        <v>31.21756748</v>
      </c>
      <c r="G35" s="43">
        <f t="shared" si="9"/>
        <v>23.760342059999999</v>
      </c>
      <c r="H35" s="43">
        <f t="shared" si="9"/>
        <v>23.927470070000002</v>
      </c>
      <c r="I35" s="132">
        <f t="shared" si="9"/>
        <v>0</v>
      </c>
      <c r="J35" s="515">
        <f t="shared" si="9"/>
        <v>88.147587790000017</v>
      </c>
      <c r="K35" s="487">
        <f t="shared" si="9"/>
        <v>88.147587790000017</v>
      </c>
      <c r="L35" s="164">
        <f t="shared" si="9"/>
        <v>65.817691249999996</v>
      </c>
      <c r="M35" s="134" t="s">
        <v>392</v>
      </c>
    </row>
    <row r="36" spans="2:13" ht="21.75" customHeight="1" x14ac:dyDescent="0.25">
      <c r="B36" s="125" t="s">
        <v>290</v>
      </c>
      <c r="C36" s="160" t="s">
        <v>90</v>
      </c>
      <c r="D36" s="115">
        <f t="shared" ref="D36:D37" si="10">SUM(E36:I36)</f>
        <v>73.694807209999993</v>
      </c>
      <c r="E36" s="493">
        <v>0</v>
      </c>
      <c r="F36" s="143">
        <v>31.21756748</v>
      </c>
      <c r="G36" s="46">
        <v>23.760342059999999</v>
      </c>
      <c r="H36" s="46">
        <v>18.716897670000002</v>
      </c>
      <c r="I36" s="116">
        <v>0</v>
      </c>
      <c r="J36" s="518">
        <v>83.185712190000018</v>
      </c>
      <c r="K36" s="472">
        <v>83.185712190000018</v>
      </c>
      <c r="L36" s="276">
        <v>63.605846509999999</v>
      </c>
      <c r="M36" s="166" t="s">
        <v>253</v>
      </c>
    </row>
    <row r="37" spans="2:13" ht="21.75" customHeight="1" x14ac:dyDescent="0.25">
      <c r="B37" s="125" t="s">
        <v>449</v>
      </c>
      <c r="C37" s="410" t="s">
        <v>451</v>
      </c>
      <c r="D37" s="115">
        <f t="shared" si="10"/>
        <v>5.2105724000000002</v>
      </c>
      <c r="E37" s="493">
        <v>0</v>
      </c>
      <c r="F37" s="143">
        <v>0</v>
      </c>
      <c r="G37" s="46">
        <v>0</v>
      </c>
      <c r="H37" s="46">
        <v>5.2105724000000002</v>
      </c>
      <c r="I37" s="116">
        <v>0</v>
      </c>
      <c r="J37" s="518">
        <v>4.9618756000000008</v>
      </c>
      <c r="K37" s="472">
        <v>4.9618756000000008</v>
      </c>
      <c r="L37" s="177">
        <v>2.2118447400000005</v>
      </c>
      <c r="M37" s="166" t="s">
        <v>450</v>
      </c>
    </row>
    <row r="38" spans="2:13" ht="21.75" customHeight="1" x14ac:dyDescent="0.25">
      <c r="B38" s="123" t="s">
        <v>420</v>
      </c>
      <c r="C38" s="124" t="s">
        <v>421</v>
      </c>
      <c r="D38" s="131">
        <f>+D39</f>
        <v>10.430393</v>
      </c>
      <c r="E38" s="146">
        <f t="shared" ref="E38:I38" si="11">+E39</f>
        <v>0</v>
      </c>
      <c r="F38" s="142">
        <f t="shared" si="11"/>
        <v>0</v>
      </c>
      <c r="G38" s="43">
        <f t="shared" si="11"/>
        <v>0</v>
      </c>
      <c r="H38" s="43">
        <f t="shared" si="11"/>
        <v>10.430393</v>
      </c>
      <c r="I38" s="132">
        <f t="shared" si="11"/>
        <v>0</v>
      </c>
      <c r="J38" s="515">
        <f>+J39</f>
        <v>6.1636911600000008</v>
      </c>
      <c r="K38" s="487">
        <f>+K39</f>
        <v>6.1636911600000008</v>
      </c>
      <c r="L38" s="164">
        <f>+L39</f>
        <v>0.47781377999999997</v>
      </c>
      <c r="M38" s="134" t="s">
        <v>392</v>
      </c>
    </row>
    <row r="39" spans="2:13" ht="21.75" customHeight="1" thickBot="1" x14ac:dyDescent="0.3">
      <c r="B39" s="413" t="s">
        <v>488</v>
      </c>
      <c r="C39" s="160" t="s">
        <v>423</v>
      </c>
      <c r="D39" s="115">
        <f>SUM(E39:I39)</f>
        <v>10.430393</v>
      </c>
      <c r="E39" s="493">
        <v>0</v>
      </c>
      <c r="F39" s="143">
        <v>0</v>
      </c>
      <c r="G39" s="46">
        <v>0</v>
      </c>
      <c r="H39" s="46">
        <f>6.8+3.630393</f>
        <v>10.430393</v>
      </c>
      <c r="I39" s="116">
        <v>0</v>
      </c>
      <c r="J39" s="518">
        <v>6.1636911600000008</v>
      </c>
      <c r="K39" s="472">
        <v>6.1636911600000008</v>
      </c>
      <c r="L39" s="276">
        <v>0.47781377999999997</v>
      </c>
      <c r="M39" s="166" t="s">
        <v>85</v>
      </c>
    </row>
    <row r="40" spans="2:13" ht="32.25" customHeight="1" thickBot="1" x14ac:dyDescent="0.3">
      <c r="B40" s="76" t="s">
        <v>190</v>
      </c>
      <c r="C40" s="77" t="s">
        <v>403</v>
      </c>
      <c r="D40" s="90">
        <f>+D43+D41</f>
        <v>9.5727380000000011</v>
      </c>
      <c r="E40" s="139">
        <f t="shared" ref="E40:L40" si="12">+E43+E41</f>
        <v>0</v>
      </c>
      <c r="F40" s="139">
        <f t="shared" si="12"/>
        <v>4.5614999999999997</v>
      </c>
      <c r="G40" s="38">
        <f t="shared" si="12"/>
        <v>2.9755839999999996</v>
      </c>
      <c r="H40" s="38">
        <f t="shared" si="12"/>
        <v>2.0356540000000001</v>
      </c>
      <c r="I40" s="91">
        <f t="shared" si="12"/>
        <v>0</v>
      </c>
      <c r="J40" s="368">
        <f t="shared" si="12"/>
        <v>1.15394828</v>
      </c>
      <c r="K40" s="368">
        <f t="shared" si="12"/>
        <v>1.15394828</v>
      </c>
      <c r="L40" s="101">
        <f t="shared" si="12"/>
        <v>1.15394828</v>
      </c>
      <c r="M40" s="104"/>
    </row>
    <row r="41" spans="2:13" ht="32.25" customHeight="1" x14ac:dyDescent="0.25">
      <c r="B41" s="123" t="s">
        <v>234</v>
      </c>
      <c r="C41" s="13" t="s">
        <v>235</v>
      </c>
      <c r="D41" s="163">
        <f t="shared" ref="D41:L41" si="13">+D42</f>
        <v>2.1861679999999999</v>
      </c>
      <c r="E41" s="42">
        <f t="shared" si="13"/>
        <v>0</v>
      </c>
      <c r="F41" s="142">
        <f t="shared" si="13"/>
        <v>0</v>
      </c>
      <c r="G41" s="43">
        <f t="shared" si="13"/>
        <v>1.0930839999999999</v>
      </c>
      <c r="H41" s="43">
        <f t="shared" si="13"/>
        <v>1.0930839999999999</v>
      </c>
      <c r="I41" s="132">
        <f t="shared" si="13"/>
        <v>0</v>
      </c>
      <c r="J41" s="515">
        <f t="shared" si="13"/>
        <v>0.43262161999999998</v>
      </c>
      <c r="K41" s="487">
        <f t="shared" si="13"/>
        <v>0.43262161999999998</v>
      </c>
      <c r="L41" s="164">
        <f t="shared" si="13"/>
        <v>0.43262161999999998</v>
      </c>
      <c r="M41" s="418" t="s">
        <v>395</v>
      </c>
    </row>
    <row r="42" spans="2:13" ht="21.75" customHeight="1" thickBot="1" x14ac:dyDescent="0.3">
      <c r="B42" s="340" t="s">
        <v>291</v>
      </c>
      <c r="C42" s="342" t="s">
        <v>240</v>
      </c>
      <c r="D42" s="343">
        <f>SUM(E42:I42)</f>
        <v>2.1861679999999999</v>
      </c>
      <c r="E42" s="269">
        <v>0</v>
      </c>
      <c r="F42" s="344">
        <v>0</v>
      </c>
      <c r="G42" s="345">
        <v>1.0930839999999999</v>
      </c>
      <c r="H42" s="346">
        <v>1.0930839999999999</v>
      </c>
      <c r="I42" s="148">
        <v>0</v>
      </c>
      <c r="J42" s="523">
        <v>0.43262161999999998</v>
      </c>
      <c r="K42" s="477">
        <v>0.43262161999999998</v>
      </c>
      <c r="L42" s="420">
        <v>0.43262161999999998</v>
      </c>
      <c r="M42" s="419" t="s">
        <v>236</v>
      </c>
    </row>
    <row r="43" spans="2:13" ht="24.75" customHeight="1" x14ac:dyDescent="0.25">
      <c r="B43" s="15" t="s">
        <v>213</v>
      </c>
      <c r="C43" s="341" t="s">
        <v>214</v>
      </c>
      <c r="D43" s="74">
        <f t="shared" ref="D43:I43" si="14">SUM(D44:D47)</f>
        <v>7.3865700000000007</v>
      </c>
      <c r="E43" s="140">
        <f>SUM(E44:E47)</f>
        <v>0</v>
      </c>
      <c r="F43" s="140">
        <f t="shared" si="14"/>
        <v>4.5614999999999997</v>
      </c>
      <c r="G43" s="39">
        <f t="shared" si="14"/>
        <v>1.8824999999999998</v>
      </c>
      <c r="H43" s="39">
        <f t="shared" ref="H43" si="15">SUM(H44:H47)</f>
        <v>0.94257000000000013</v>
      </c>
      <c r="I43" s="89">
        <f t="shared" si="14"/>
        <v>0</v>
      </c>
      <c r="J43" s="140">
        <f t="shared" ref="J43:L43" si="16">SUM(J44:J47)</f>
        <v>0.72132666000000001</v>
      </c>
      <c r="K43" s="140">
        <f t="shared" si="16"/>
        <v>0.72132666000000001</v>
      </c>
      <c r="L43" s="33">
        <f t="shared" si="16"/>
        <v>0.72132666000000001</v>
      </c>
      <c r="M43" s="24" t="s">
        <v>215</v>
      </c>
    </row>
    <row r="44" spans="2:13" ht="21.75" customHeight="1" x14ac:dyDescent="0.25">
      <c r="B44" s="311" t="s">
        <v>337</v>
      </c>
      <c r="C44" s="34" t="s">
        <v>216</v>
      </c>
      <c r="D44" s="44">
        <f>SUM(F44:I44)</f>
        <v>3.2549999999999999</v>
      </c>
      <c r="E44" s="45">
        <v>0</v>
      </c>
      <c r="F44" s="143">
        <v>3.2549999999999999</v>
      </c>
      <c r="G44" s="46">
        <v>0</v>
      </c>
      <c r="H44" s="46">
        <v>0</v>
      </c>
      <c r="I44" s="116">
        <v>0</v>
      </c>
      <c r="J44" s="472">
        <v>0.72095666000000003</v>
      </c>
      <c r="K44" s="472">
        <v>0.72095666000000003</v>
      </c>
      <c r="L44" s="176">
        <v>0.72095666000000003</v>
      </c>
      <c r="M44" s="189" t="s">
        <v>71</v>
      </c>
    </row>
    <row r="45" spans="2:13" ht="21.75" customHeight="1" x14ac:dyDescent="0.25">
      <c r="B45" s="306" t="s">
        <v>338</v>
      </c>
      <c r="C45" s="34" t="s">
        <v>217</v>
      </c>
      <c r="D45" s="44">
        <f>SUM(F45:I45)</f>
        <v>1.6912499999999999</v>
      </c>
      <c r="E45" s="45">
        <v>0</v>
      </c>
      <c r="F45" s="143">
        <v>0.51249999999999996</v>
      </c>
      <c r="G45" s="46">
        <v>0.51249999999999996</v>
      </c>
      <c r="H45" s="46">
        <v>0.66625000000000001</v>
      </c>
      <c r="I45" s="116">
        <v>0</v>
      </c>
      <c r="J45" s="473">
        <v>0</v>
      </c>
      <c r="K45" s="474">
        <v>0</v>
      </c>
      <c r="L45" s="118">
        <v>0</v>
      </c>
      <c r="M45" s="200" t="s">
        <v>218</v>
      </c>
    </row>
    <row r="46" spans="2:13" ht="21.75" customHeight="1" x14ac:dyDescent="0.25">
      <c r="B46" s="306" t="s">
        <v>339</v>
      </c>
      <c r="C46" s="34" t="s">
        <v>219</v>
      </c>
      <c r="D46" s="44">
        <f>SUM(F46:I46)</f>
        <v>0.53952</v>
      </c>
      <c r="E46" s="45">
        <v>0</v>
      </c>
      <c r="F46" s="143">
        <v>0.218</v>
      </c>
      <c r="G46" s="46">
        <v>0.218</v>
      </c>
      <c r="H46" s="46">
        <v>0.10352</v>
      </c>
      <c r="I46" s="116">
        <v>0</v>
      </c>
      <c r="J46" s="474">
        <v>3.6999999999999999E-4</v>
      </c>
      <c r="K46" s="474">
        <v>3.6999999999999999E-4</v>
      </c>
      <c r="L46" s="118">
        <v>3.6999999999999999E-4</v>
      </c>
      <c r="M46" s="200" t="s">
        <v>85</v>
      </c>
    </row>
    <row r="47" spans="2:13" ht="21.75" customHeight="1" thickBot="1" x14ac:dyDescent="0.3">
      <c r="B47" s="306" t="s">
        <v>340</v>
      </c>
      <c r="C47" s="34" t="s">
        <v>220</v>
      </c>
      <c r="D47" s="44">
        <f>SUM(F47:I47)</f>
        <v>1.9007999999999998</v>
      </c>
      <c r="E47" s="45">
        <v>0</v>
      </c>
      <c r="F47" s="143">
        <v>0.57599999999999996</v>
      </c>
      <c r="G47" s="46">
        <v>1.1519999999999999</v>
      </c>
      <c r="H47" s="46">
        <v>0.17280000000000001</v>
      </c>
      <c r="I47" s="116">
        <v>0</v>
      </c>
      <c r="J47" s="473">
        <v>0</v>
      </c>
      <c r="K47" s="474">
        <v>0</v>
      </c>
      <c r="L47" s="118">
        <v>0</v>
      </c>
      <c r="M47" s="200" t="s">
        <v>85</v>
      </c>
    </row>
    <row r="48" spans="2:13" ht="21.75" customHeight="1" thickBot="1" x14ac:dyDescent="0.3">
      <c r="B48" s="17" t="s">
        <v>141</v>
      </c>
      <c r="C48" s="18" t="s">
        <v>221</v>
      </c>
      <c r="D48" s="19">
        <f t="shared" ref="D48:L48" si="17">+D49</f>
        <v>5.5167919999999997</v>
      </c>
      <c r="E48" s="139">
        <f t="shared" si="17"/>
        <v>0</v>
      </c>
      <c r="F48" s="139">
        <f t="shared" si="17"/>
        <v>3.85</v>
      </c>
      <c r="G48" s="38">
        <f t="shared" si="17"/>
        <v>1.6667920000000001</v>
      </c>
      <c r="H48" s="38">
        <f t="shared" si="17"/>
        <v>0</v>
      </c>
      <c r="I48" s="91">
        <f t="shared" si="17"/>
        <v>0</v>
      </c>
      <c r="J48" s="368">
        <f t="shared" si="17"/>
        <v>4.9217022699999999</v>
      </c>
      <c r="K48" s="368">
        <f t="shared" si="17"/>
        <v>4.9217022699999999</v>
      </c>
      <c r="L48" s="75">
        <f t="shared" si="17"/>
        <v>4.9217022699999999</v>
      </c>
      <c r="M48" s="20"/>
    </row>
    <row r="49" spans="2:15" ht="21.75" customHeight="1" x14ac:dyDescent="0.25">
      <c r="B49" s="15" t="s">
        <v>222</v>
      </c>
      <c r="C49" s="64" t="s">
        <v>223</v>
      </c>
      <c r="D49" s="21">
        <f>+D50+D51+D52</f>
        <v>5.5167919999999997</v>
      </c>
      <c r="E49" s="140">
        <f>+E50+E51+E52</f>
        <v>0</v>
      </c>
      <c r="F49" s="140">
        <f t="shared" ref="F49:L49" si="18">+F50+F51+F52</f>
        <v>3.85</v>
      </c>
      <c r="G49" s="39">
        <f t="shared" si="18"/>
        <v>1.6667920000000001</v>
      </c>
      <c r="H49" s="39">
        <f t="shared" ref="H49" si="19">+H50+H51+H52</f>
        <v>0</v>
      </c>
      <c r="I49" s="89">
        <f t="shared" si="18"/>
        <v>0</v>
      </c>
      <c r="J49" s="140">
        <f t="shared" si="18"/>
        <v>4.9217022699999999</v>
      </c>
      <c r="K49" s="140">
        <f t="shared" si="18"/>
        <v>4.9217022699999999</v>
      </c>
      <c r="L49" s="33">
        <f t="shared" si="18"/>
        <v>4.9217022699999999</v>
      </c>
      <c r="M49" s="24" t="s">
        <v>388</v>
      </c>
    </row>
    <row r="50" spans="2:15" ht="21.75" customHeight="1" x14ac:dyDescent="0.25">
      <c r="B50" s="311" t="s">
        <v>341</v>
      </c>
      <c r="C50" s="34" t="s">
        <v>224</v>
      </c>
      <c r="D50" s="44">
        <f>SUM(F50:I50)</f>
        <v>3.85</v>
      </c>
      <c r="E50" s="45">
        <v>0</v>
      </c>
      <c r="F50" s="143">
        <v>3.85</v>
      </c>
      <c r="G50" s="46">
        <v>0</v>
      </c>
      <c r="H50" s="46">
        <v>0</v>
      </c>
      <c r="I50" s="116">
        <v>0</v>
      </c>
      <c r="J50" s="475">
        <v>3.2060907200000002</v>
      </c>
      <c r="K50" s="472">
        <v>3.2060907200000002</v>
      </c>
      <c r="L50" s="176">
        <v>3.2060907200000002</v>
      </c>
      <c r="M50" s="189" t="s">
        <v>85</v>
      </c>
    </row>
    <row r="51" spans="2:15" ht="21.75" customHeight="1" x14ac:dyDescent="0.25">
      <c r="B51" s="311" t="s">
        <v>342</v>
      </c>
      <c r="C51" s="34" t="s">
        <v>231</v>
      </c>
      <c r="D51" s="44">
        <f>SUM(F51:I51)</f>
        <v>1.0729610000000001</v>
      </c>
      <c r="E51" s="45">
        <v>0</v>
      </c>
      <c r="F51" s="143">
        <v>0</v>
      </c>
      <c r="G51" s="46">
        <v>1.0729610000000001</v>
      </c>
      <c r="H51" s="46">
        <v>0</v>
      </c>
      <c r="I51" s="116">
        <v>0</v>
      </c>
      <c r="J51" s="472">
        <v>1.0729610000000001</v>
      </c>
      <c r="K51" s="472">
        <v>1.0729610000000001</v>
      </c>
      <c r="L51" s="176">
        <v>1.0729610000000001</v>
      </c>
      <c r="M51" s="189" t="s">
        <v>360</v>
      </c>
    </row>
    <row r="52" spans="2:15" ht="21.75" customHeight="1" thickBot="1" x14ac:dyDescent="0.3">
      <c r="B52" s="311" t="s">
        <v>343</v>
      </c>
      <c r="C52" s="34" t="s">
        <v>238</v>
      </c>
      <c r="D52" s="44">
        <f>SUM(F52:I52)</f>
        <v>0.593831</v>
      </c>
      <c r="E52" s="45">
        <v>0</v>
      </c>
      <c r="F52" s="143">
        <v>0</v>
      </c>
      <c r="G52" s="46">
        <v>0.593831</v>
      </c>
      <c r="H52" s="46">
        <v>0</v>
      </c>
      <c r="I52" s="116">
        <v>0</v>
      </c>
      <c r="J52" s="472">
        <v>0.64265055000000004</v>
      </c>
      <c r="K52" s="472">
        <v>0.64265055000000004</v>
      </c>
      <c r="L52" s="176">
        <v>0.64265055000000004</v>
      </c>
      <c r="M52" s="189" t="s">
        <v>359</v>
      </c>
    </row>
    <row r="53" spans="2:15" ht="21.75" customHeight="1" thickBot="1" x14ac:dyDescent="0.3">
      <c r="B53" s="17" t="s">
        <v>91</v>
      </c>
      <c r="C53" s="18" t="s">
        <v>225</v>
      </c>
      <c r="D53" s="19">
        <f t="shared" ref="D53:L53" si="20">+D54+D57+D59</f>
        <v>14.579623839999998</v>
      </c>
      <c r="E53" s="368">
        <f t="shared" si="20"/>
        <v>0</v>
      </c>
      <c r="F53" s="368">
        <f t="shared" si="20"/>
        <v>7.2657836099999997</v>
      </c>
      <c r="G53" s="332">
        <f t="shared" si="20"/>
        <v>3.3811531399999999</v>
      </c>
      <c r="H53" s="332">
        <f t="shared" si="20"/>
        <v>3.9326870899999999</v>
      </c>
      <c r="I53" s="101">
        <f t="shared" si="20"/>
        <v>0</v>
      </c>
      <c r="J53" s="368">
        <f t="shared" si="20"/>
        <v>10.73671912</v>
      </c>
      <c r="K53" s="368">
        <f t="shared" si="20"/>
        <v>10.73671912</v>
      </c>
      <c r="L53" s="75">
        <f t="shared" si="20"/>
        <v>9.5510206600000007</v>
      </c>
      <c r="M53" s="20"/>
    </row>
    <row r="54" spans="2:15" ht="31.5" customHeight="1" x14ac:dyDescent="0.25">
      <c r="B54" s="15" t="s">
        <v>93</v>
      </c>
      <c r="C54" s="64" t="s">
        <v>94</v>
      </c>
      <c r="D54" s="21">
        <f>SUM(D55:D56)</f>
        <v>7.17591</v>
      </c>
      <c r="E54" s="140">
        <f t="shared" ref="E54:L54" si="21">SUM(E55:E56)</f>
        <v>0</v>
      </c>
      <c r="F54" s="140">
        <f t="shared" si="21"/>
        <v>5.7301310000000001</v>
      </c>
      <c r="G54" s="39">
        <f t="shared" si="21"/>
        <v>0.73473999999999995</v>
      </c>
      <c r="H54" s="39">
        <f t="shared" ref="H54" si="22">SUM(H55:H56)</f>
        <v>0.71103899999999998</v>
      </c>
      <c r="I54" s="89">
        <f t="shared" si="21"/>
        <v>0</v>
      </c>
      <c r="J54" s="140">
        <f t="shared" si="21"/>
        <v>5.5304398599999995</v>
      </c>
      <c r="K54" s="140">
        <f t="shared" si="21"/>
        <v>5.5304398599999995</v>
      </c>
      <c r="L54" s="33">
        <f t="shared" si="21"/>
        <v>4.3447414000000002</v>
      </c>
      <c r="M54" s="24" t="s">
        <v>411</v>
      </c>
    </row>
    <row r="55" spans="2:15" ht="21.75" customHeight="1" x14ac:dyDescent="0.25">
      <c r="B55" s="311" t="s">
        <v>292</v>
      </c>
      <c r="C55" s="197" t="s">
        <v>226</v>
      </c>
      <c r="D55" s="47">
        <f>SUM(F55:I55)</f>
        <v>3.383702</v>
      </c>
      <c r="E55" s="45">
        <v>0</v>
      </c>
      <c r="F55" s="143">
        <v>3.383702</v>
      </c>
      <c r="G55" s="46">
        <v>0</v>
      </c>
      <c r="H55" s="46">
        <v>0</v>
      </c>
      <c r="I55" s="116">
        <v>0</v>
      </c>
      <c r="J55" s="472">
        <v>1.75172489</v>
      </c>
      <c r="K55" s="475">
        <v>1.75172489</v>
      </c>
      <c r="L55" s="176">
        <v>1.75172489</v>
      </c>
      <c r="M55" s="189" t="s">
        <v>85</v>
      </c>
    </row>
    <row r="56" spans="2:15" ht="21.75" customHeight="1" x14ac:dyDescent="0.25">
      <c r="B56" s="319" t="s">
        <v>311</v>
      </c>
      <c r="C56" s="63" t="s">
        <v>95</v>
      </c>
      <c r="D56" s="115">
        <f>SUM(F56:I56)</f>
        <v>3.792208</v>
      </c>
      <c r="E56" s="45">
        <v>0</v>
      </c>
      <c r="F56" s="263">
        <v>2.3464290000000001</v>
      </c>
      <c r="G56" s="264">
        <v>0.73473999999999995</v>
      </c>
      <c r="H56" s="264">
        <v>0.71103899999999998</v>
      </c>
      <c r="I56" s="284">
        <v>0</v>
      </c>
      <c r="J56" s="475">
        <v>3.7787149699999998</v>
      </c>
      <c r="K56" s="490">
        <v>3.7787149699999998</v>
      </c>
      <c r="L56" s="177">
        <v>2.59301651</v>
      </c>
      <c r="M56" s="173" t="s">
        <v>96</v>
      </c>
    </row>
    <row r="57" spans="2:15" ht="30" customHeight="1" x14ac:dyDescent="0.25">
      <c r="B57" s="123" t="s">
        <v>97</v>
      </c>
      <c r="C57" s="124" t="s">
        <v>98</v>
      </c>
      <c r="D57" s="133">
        <f t="shared" ref="D57:L57" si="23">SUM(D58:D58)</f>
        <v>6.4069128399999995</v>
      </c>
      <c r="E57" s="145">
        <f t="shared" si="23"/>
        <v>0</v>
      </c>
      <c r="F57" s="145">
        <f t="shared" si="23"/>
        <v>1.5356526100000001</v>
      </c>
      <c r="G57" s="57">
        <f t="shared" si="23"/>
        <v>2.6464131399999999</v>
      </c>
      <c r="H57" s="57">
        <f t="shared" si="23"/>
        <v>2.2248470899999999</v>
      </c>
      <c r="I57" s="502">
        <f t="shared" si="23"/>
        <v>0</v>
      </c>
      <c r="J57" s="476">
        <f t="shared" si="23"/>
        <v>4.2094792600000002</v>
      </c>
      <c r="K57" s="476">
        <f t="shared" si="23"/>
        <v>4.2094792600000002</v>
      </c>
      <c r="L57" s="169">
        <f t="shared" si="23"/>
        <v>4.2094792600000002</v>
      </c>
      <c r="M57" s="136" t="s">
        <v>478</v>
      </c>
    </row>
    <row r="58" spans="2:15" ht="21.75" customHeight="1" thickBot="1" x14ac:dyDescent="0.3">
      <c r="B58" s="319" t="s">
        <v>356</v>
      </c>
      <c r="C58" s="63" t="s">
        <v>126</v>
      </c>
      <c r="D58" s="432">
        <f>SUM(F58:I58)</f>
        <v>6.4069128399999995</v>
      </c>
      <c r="E58" s="433">
        <v>0</v>
      </c>
      <c r="F58" s="434">
        <v>1.5356526100000001</v>
      </c>
      <c r="G58" s="435">
        <v>2.6464131399999999</v>
      </c>
      <c r="H58" s="436">
        <v>2.2248470899999999</v>
      </c>
      <c r="I58" s="503">
        <v>0</v>
      </c>
      <c r="J58" s="477">
        <v>4.2094792600000002</v>
      </c>
      <c r="K58" s="491">
        <v>4.2094792600000002</v>
      </c>
      <c r="L58" s="437">
        <v>4.2094792600000002</v>
      </c>
      <c r="M58" s="371" t="s">
        <v>99</v>
      </c>
    </row>
    <row r="59" spans="2:15" ht="21.75" customHeight="1" x14ac:dyDescent="0.25">
      <c r="B59" s="123" t="s">
        <v>132</v>
      </c>
      <c r="C59" s="124" t="s">
        <v>133</v>
      </c>
      <c r="D59" s="180">
        <f>+D60</f>
        <v>0.99680100000000005</v>
      </c>
      <c r="E59" s="51">
        <f t="shared" ref="E59:L59" si="24">+E60</f>
        <v>0</v>
      </c>
      <c r="F59" s="252">
        <f t="shared" si="24"/>
        <v>0</v>
      </c>
      <c r="G59" s="52">
        <f t="shared" si="24"/>
        <v>0</v>
      </c>
      <c r="H59" s="52">
        <f t="shared" si="24"/>
        <v>0.99680100000000005</v>
      </c>
      <c r="I59" s="504">
        <f t="shared" si="24"/>
        <v>0</v>
      </c>
      <c r="J59" s="478">
        <f t="shared" si="24"/>
        <v>0.99680000000000002</v>
      </c>
      <c r="K59" s="478">
        <f t="shared" si="24"/>
        <v>0.99680000000000002</v>
      </c>
      <c r="L59" s="186">
        <f t="shared" si="24"/>
        <v>0.99680000000000002</v>
      </c>
      <c r="M59" s="136" t="s">
        <v>427</v>
      </c>
    </row>
    <row r="60" spans="2:15" ht="21.75" customHeight="1" thickBot="1" x14ac:dyDescent="0.3">
      <c r="B60" s="425" t="s">
        <v>489</v>
      </c>
      <c r="C60" s="275" t="s">
        <v>494</v>
      </c>
      <c r="D60" s="171">
        <f t="shared" ref="D60" si="25">SUM(E60:I60)</f>
        <v>0.99680100000000005</v>
      </c>
      <c r="E60" s="53">
        <v>0</v>
      </c>
      <c r="F60" s="172">
        <v>0</v>
      </c>
      <c r="G60" s="54">
        <v>0</v>
      </c>
      <c r="H60" s="54">
        <v>0.99680100000000005</v>
      </c>
      <c r="I60" s="496">
        <v>0</v>
      </c>
      <c r="J60" s="472">
        <v>0.99680000000000002</v>
      </c>
      <c r="K60" s="472">
        <v>0.99680000000000002</v>
      </c>
      <c r="L60" s="177">
        <v>0.99680000000000002</v>
      </c>
      <c r="M60" s="106" t="s">
        <v>428</v>
      </c>
    </row>
    <row r="61" spans="2:15" ht="21.75" customHeight="1" thickBot="1" x14ac:dyDescent="0.3">
      <c r="B61" s="76" t="s">
        <v>100</v>
      </c>
      <c r="C61" s="77" t="s">
        <v>101</v>
      </c>
      <c r="D61" s="90">
        <f>D62</f>
        <v>29.655912000000001</v>
      </c>
      <c r="E61" s="139">
        <f t="shared" ref="E61:L61" si="26">E62</f>
        <v>0</v>
      </c>
      <c r="F61" s="139">
        <f t="shared" si="26"/>
        <v>14.650968000000001</v>
      </c>
      <c r="G61" s="38">
        <f t="shared" si="26"/>
        <v>9.0333500000000004</v>
      </c>
      <c r="H61" s="38">
        <f t="shared" si="26"/>
        <v>5.9715940000000005</v>
      </c>
      <c r="I61" s="91">
        <f t="shared" si="26"/>
        <v>0</v>
      </c>
      <c r="J61" s="368">
        <f t="shared" si="26"/>
        <v>20.970577740000003</v>
      </c>
      <c r="K61" s="368">
        <f t="shared" si="26"/>
        <v>20.970577740000003</v>
      </c>
      <c r="L61" s="101">
        <f t="shared" si="26"/>
        <v>20.94653087</v>
      </c>
      <c r="M61" s="104"/>
    </row>
    <row r="62" spans="2:15" ht="21.75" customHeight="1" x14ac:dyDescent="0.25">
      <c r="B62" s="78" t="s">
        <v>102</v>
      </c>
      <c r="C62" s="124" t="s">
        <v>103</v>
      </c>
      <c r="D62" s="88">
        <f>+D63+D66+D70+D71+D74</f>
        <v>29.655912000000001</v>
      </c>
      <c r="E62" s="259">
        <f>+E63+E66+E70+E71+E74</f>
        <v>0</v>
      </c>
      <c r="F62" s="259">
        <f t="shared" ref="F62:I62" si="27">+F63+F66+F70+F71+F74</f>
        <v>14.650968000000001</v>
      </c>
      <c r="G62" s="265">
        <f t="shared" si="27"/>
        <v>9.0333500000000004</v>
      </c>
      <c r="H62" s="265">
        <f t="shared" ref="H62" si="28">+H63+H66+H70+H71+H74</f>
        <v>5.9715940000000005</v>
      </c>
      <c r="I62" s="505">
        <f t="shared" si="27"/>
        <v>0</v>
      </c>
      <c r="J62" s="479">
        <f>+J63+J66+J70+J71+J74</f>
        <v>20.970577740000003</v>
      </c>
      <c r="K62" s="479">
        <f t="shared" ref="K62" si="29">+K63+K66+K70+K71+K74</f>
        <v>20.970577740000003</v>
      </c>
      <c r="L62" s="100">
        <f>+L63+L66+L70+L71+L74</f>
        <v>20.94653087</v>
      </c>
      <c r="M62" s="105" t="s">
        <v>387</v>
      </c>
      <c r="O62" s="1" t="e">
        <f>+L62/#REF!</f>
        <v>#REF!</v>
      </c>
    </row>
    <row r="63" spans="2:15" ht="21.75" customHeight="1" x14ac:dyDescent="0.25">
      <c r="B63" s="319"/>
      <c r="C63" s="127" t="s">
        <v>104</v>
      </c>
      <c r="D63" s="115">
        <f>SUM(F63:I63)</f>
        <v>10.824577</v>
      </c>
      <c r="E63" s="45">
        <v>0</v>
      </c>
      <c r="F63" s="143">
        <f>SUM(F64:F65)</f>
        <v>5.1311470000000003</v>
      </c>
      <c r="G63" s="46">
        <f>SUM(G64:G65)</f>
        <v>3.8265919999999998</v>
      </c>
      <c r="H63" s="46">
        <f>SUM(H64:H65)</f>
        <v>1.866838</v>
      </c>
      <c r="I63" s="116">
        <f>SUM(I64:I65)</f>
        <v>0</v>
      </c>
      <c r="J63" s="472">
        <f>+J64+J65</f>
        <v>8.0312732499999999</v>
      </c>
      <c r="K63" s="472">
        <f>+K64+K65</f>
        <v>8.0312732499999999</v>
      </c>
      <c r="L63" s="177">
        <f>+L64+L65</f>
        <v>8.0312732499999999</v>
      </c>
      <c r="M63" s="137" t="s">
        <v>105</v>
      </c>
    </row>
    <row r="64" spans="2:15" ht="21.75" customHeight="1" x14ac:dyDescent="0.25">
      <c r="B64" s="319" t="s">
        <v>368</v>
      </c>
      <c r="C64" s="128" t="s">
        <v>106</v>
      </c>
      <c r="D64" s="110">
        <f t="shared" ref="D64:D77" si="30">SUM(F64:I64)</f>
        <v>5.0445180000000001</v>
      </c>
      <c r="E64" s="68">
        <v>0</v>
      </c>
      <c r="F64" s="144">
        <v>2.286991</v>
      </c>
      <c r="G64" s="69">
        <v>1.8999060000000001</v>
      </c>
      <c r="H64" s="264">
        <v>0.85762099999999997</v>
      </c>
      <c r="I64" s="284">
        <v>0</v>
      </c>
      <c r="J64" s="480">
        <v>2.5753485500000006</v>
      </c>
      <c r="K64" s="484">
        <v>2.5753485500000006</v>
      </c>
      <c r="L64" s="261">
        <v>2.5753485500000006</v>
      </c>
      <c r="M64" s="173" t="s">
        <v>107</v>
      </c>
    </row>
    <row r="65" spans="2:13" ht="21.75" customHeight="1" x14ac:dyDescent="0.25">
      <c r="B65" s="381" t="s">
        <v>426</v>
      </c>
      <c r="C65" s="153" t="s">
        <v>108</v>
      </c>
      <c r="D65" s="149">
        <f t="shared" si="30"/>
        <v>5.7800589999999996</v>
      </c>
      <c r="E65" s="369">
        <v>0</v>
      </c>
      <c r="F65" s="150">
        <v>2.8441559999999999</v>
      </c>
      <c r="G65" s="151">
        <v>1.9266859999999999</v>
      </c>
      <c r="H65" s="151">
        <v>1.009217</v>
      </c>
      <c r="I65" s="506">
        <v>0</v>
      </c>
      <c r="J65" s="481">
        <v>5.4559246999999997</v>
      </c>
      <c r="K65" s="492">
        <v>5.4559246999999997</v>
      </c>
      <c r="L65" s="277">
        <v>5.4559246999999997</v>
      </c>
      <c r="M65" s="173" t="s">
        <v>107</v>
      </c>
    </row>
    <row r="66" spans="2:13" ht="21.75" customHeight="1" x14ac:dyDescent="0.25">
      <c r="B66" s="309"/>
      <c r="C66" s="255" t="s">
        <v>109</v>
      </c>
      <c r="D66" s="92">
        <f t="shared" si="30"/>
        <v>1.244904</v>
      </c>
      <c r="E66" s="70">
        <v>0</v>
      </c>
      <c r="F66" s="256">
        <f>SUM(F67:F69)</f>
        <v>0.572492</v>
      </c>
      <c r="G66" s="71">
        <f>SUM(G67:G69)</f>
        <v>0.41496899999999998</v>
      </c>
      <c r="H66" s="71">
        <f>SUM(H67:H69)</f>
        <v>0.25744299999999998</v>
      </c>
      <c r="I66" s="93">
        <f>SUM(I67:I69)</f>
        <v>0</v>
      </c>
      <c r="J66" s="482">
        <f t="shared" ref="J66:L66" si="31">SUM(J67:J69)</f>
        <v>1.08911267</v>
      </c>
      <c r="K66" s="482">
        <f t="shared" si="31"/>
        <v>1.08911267</v>
      </c>
      <c r="L66" s="276">
        <f t="shared" si="31"/>
        <v>1.0650658</v>
      </c>
      <c r="M66" s="257" t="s">
        <v>110</v>
      </c>
    </row>
    <row r="67" spans="2:13" ht="21.75" customHeight="1" x14ac:dyDescent="0.25">
      <c r="B67" s="319" t="s">
        <v>294</v>
      </c>
      <c r="C67" s="128" t="s">
        <v>111</v>
      </c>
      <c r="D67" s="110">
        <f t="shared" si="30"/>
        <v>0.59071700000000005</v>
      </c>
      <c r="E67" s="68">
        <v>0</v>
      </c>
      <c r="F67" s="144">
        <v>0.35443000000000002</v>
      </c>
      <c r="G67" s="69">
        <v>0.196906</v>
      </c>
      <c r="H67" s="429">
        <v>3.9380999999999999E-2</v>
      </c>
      <c r="I67" s="111">
        <v>0</v>
      </c>
      <c r="J67" s="480">
        <v>0.54932000000000003</v>
      </c>
      <c r="K67" s="484">
        <v>0.54932000000000003</v>
      </c>
      <c r="L67" s="261">
        <v>0.54932000000000003</v>
      </c>
      <c r="M67" s="173" t="s">
        <v>107</v>
      </c>
    </row>
    <row r="68" spans="2:13" ht="21.75" customHeight="1" x14ac:dyDescent="0.25">
      <c r="B68" s="319" t="s">
        <v>350</v>
      </c>
      <c r="C68" s="258" t="s">
        <v>112</v>
      </c>
      <c r="D68" s="110">
        <f t="shared" si="30"/>
        <v>0.47771699999999995</v>
      </c>
      <c r="E68" s="68">
        <v>0</v>
      </c>
      <c r="F68" s="144">
        <v>0.15923899999999999</v>
      </c>
      <c r="G68" s="69">
        <v>0.15923899999999999</v>
      </c>
      <c r="H68" s="69">
        <v>0.15923899999999999</v>
      </c>
      <c r="I68" s="111">
        <v>0</v>
      </c>
      <c r="J68" s="480">
        <v>0.39195487000000001</v>
      </c>
      <c r="K68" s="484">
        <v>0.39195487000000001</v>
      </c>
      <c r="L68" s="261">
        <v>0.36790800000000001</v>
      </c>
      <c r="M68" s="173" t="s">
        <v>113</v>
      </c>
    </row>
    <row r="69" spans="2:13" ht="21.75" customHeight="1" x14ac:dyDescent="0.25">
      <c r="B69" s="316" t="s">
        <v>357</v>
      </c>
      <c r="C69" s="153" t="s">
        <v>241</v>
      </c>
      <c r="D69" s="149">
        <f t="shared" si="30"/>
        <v>0.17647000000000002</v>
      </c>
      <c r="E69" s="369">
        <v>0</v>
      </c>
      <c r="F69" s="150">
        <v>5.8823E-2</v>
      </c>
      <c r="G69" s="151">
        <v>5.8824000000000001E-2</v>
      </c>
      <c r="H69" s="151">
        <v>5.8823E-2</v>
      </c>
      <c r="I69" s="506">
        <v>0</v>
      </c>
      <c r="J69" s="481">
        <v>0.14783779999999999</v>
      </c>
      <c r="K69" s="481">
        <v>0.14783779999999999</v>
      </c>
      <c r="L69" s="277">
        <v>0.14783779999999999</v>
      </c>
      <c r="M69" s="173" t="s">
        <v>113</v>
      </c>
    </row>
    <row r="70" spans="2:13" ht="21.75" customHeight="1" x14ac:dyDescent="0.25">
      <c r="B70" s="318" t="s">
        <v>362</v>
      </c>
      <c r="C70" s="154" t="s">
        <v>349</v>
      </c>
      <c r="D70" s="155">
        <f t="shared" si="30"/>
        <v>3.2732999999999998E-2</v>
      </c>
      <c r="E70" s="370">
        <v>0</v>
      </c>
      <c r="F70" s="156">
        <v>1.0911000000000001E-2</v>
      </c>
      <c r="G70" s="260">
        <v>1.0911000000000001E-2</v>
      </c>
      <c r="H70" s="260">
        <v>1.0911000000000001E-2</v>
      </c>
      <c r="I70" s="148">
        <v>0</v>
      </c>
      <c r="J70" s="483">
        <v>1.6159549999999998E-2</v>
      </c>
      <c r="K70" s="483">
        <v>1.6159549999999998E-2</v>
      </c>
      <c r="L70" s="297">
        <v>1.6159549999999998E-2</v>
      </c>
      <c r="M70" s="174" t="s">
        <v>114</v>
      </c>
    </row>
    <row r="71" spans="2:13" ht="21.75" customHeight="1" x14ac:dyDescent="0.25">
      <c r="B71" s="319"/>
      <c r="C71" s="127" t="s">
        <v>115</v>
      </c>
      <c r="D71" s="115">
        <f t="shared" si="30"/>
        <v>12.884578000000001</v>
      </c>
      <c r="E71" s="45">
        <v>0</v>
      </c>
      <c r="F71" s="143">
        <f>+F72+F73</f>
        <v>7.3764080000000005</v>
      </c>
      <c r="G71" s="46">
        <f>SUM(G72:G73)</f>
        <v>3.5363230000000003</v>
      </c>
      <c r="H71" s="46">
        <f>SUM(H72:H73)</f>
        <v>1.9718469999999999</v>
      </c>
      <c r="I71" s="116">
        <f>SUM(I72:I73)</f>
        <v>0</v>
      </c>
      <c r="J71" s="472">
        <f>+J72+J73</f>
        <v>8.41793835</v>
      </c>
      <c r="K71" s="472">
        <f>+K72+K73</f>
        <v>8.41793835</v>
      </c>
      <c r="L71" s="177">
        <f>+L72+L73</f>
        <v>8.41793835</v>
      </c>
      <c r="M71" s="138" t="s">
        <v>116</v>
      </c>
    </row>
    <row r="72" spans="2:13" ht="21.75" customHeight="1" x14ac:dyDescent="0.25">
      <c r="B72" s="319" t="s">
        <v>296</v>
      </c>
      <c r="C72" s="128" t="s">
        <v>117</v>
      </c>
      <c r="D72" s="110">
        <f t="shared" si="30"/>
        <v>5.6561820000000003</v>
      </c>
      <c r="E72" s="68">
        <v>0</v>
      </c>
      <c r="F72" s="144">
        <v>2.4068860000000001</v>
      </c>
      <c r="G72" s="69">
        <v>2.4068860000000001</v>
      </c>
      <c r="H72" s="69">
        <v>0.84240999999999999</v>
      </c>
      <c r="I72" s="111">
        <v>0</v>
      </c>
      <c r="J72" s="480">
        <v>3.1709342999999999</v>
      </c>
      <c r="K72" s="484">
        <v>3.1709342999999999</v>
      </c>
      <c r="L72" s="261">
        <v>3.1709342999999999</v>
      </c>
      <c r="M72" s="173" t="s">
        <v>113</v>
      </c>
    </row>
    <row r="73" spans="2:13" ht="21.75" customHeight="1" x14ac:dyDescent="0.25">
      <c r="B73" s="320" t="s">
        <v>295</v>
      </c>
      <c r="C73" s="153" t="s">
        <v>118</v>
      </c>
      <c r="D73" s="149">
        <f t="shared" si="30"/>
        <v>7.2283960000000009</v>
      </c>
      <c r="E73" s="369">
        <v>0</v>
      </c>
      <c r="F73" s="150">
        <v>4.9695220000000004</v>
      </c>
      <c r="G73" s="151">
        <v>1.129437</v>
      </c>
      <c r="H73" s="151">
        <v>1.129437</v>
      </c>
      <c r="I73" s="506">
        <v>0</v>
      </c>
      <c r="J73" s="481">
        <v>5.2470040500000001</v>
      </c>
      <c r="K73" s="492">
        <v>5.2470040500000001</v>
      </c>
      <c r="L73" s="377">
        <v>5.2470040500000001</v>
      </c>
      <c r="M73" s="178" t="s">
        <v>107</v>
      </c>
    </row>
    <row r="74" spans="2:13" ht="21.75" customHeight="1" x14ac:dyDescent="0.25">
      <c r="B74" s="308"/>
      <c r="C74" s="127" t="s">
        <v>119</v>
      </c>
      <c r="D74" s="115">
        <f t="shared" si="30"/>
        <v>4.6691199999999995</v>
      </c>
      <c r="E74" s="45">
        <v>0</v>
      </c>
      <c r="F74" s="143">
        <f>SUM(F75:F77)</f>
        <v>1.5600099999999999</v>
      </c>
      <c r="G74" s="46">
        <f>SUM(G75:G77)</f>
        <v>1.2445549999999999</v>
      </c>
      <c r="H74" s="46">
        <f>SUM(H75:H77)</f>
        <v>1.864555</v>
      </c>
      <c r="I74" s="116">
        <f>SUM(I75:I77)</f>
        <v>0</v>
      </c>
      <c r="J74" s="472">
        <f t="shared" ref="J74:L74" si="32">SUM(J75:J77)</f>
        <v>3.4160939200000002</v>
      </c>
      <c r="K74" s="472">
        <f t="shared" si="32"/>
        <v>3.4160939200000002</v>
      </c>
      <c r="L74" s="177">
        <f t="shared" si="32"/>
        <v>3.4160939200000002</v>
      </c>
      <c r="M74" s="120" t="s">
        <v>71</v>
      </c>
    </row>
    <row r="75" spans="2:13" ht="21.75" customHeight="1" x14ac:dyDescent="0.25">
      <c r="B75" s="559" t="s">
        <v>297</v>
      </c>
      <c r="C75" s="127" t="s">
        <v>242</v>
      </c>
      <c r="D75" s="115">
        <f t="shared" si="30"/>
        <v>2.2999999999999998</v>
      </c>
      <c r="E75" s="45">
        <v>0</v>
      </c>
      <c r="F75" s="143">
        <v>0.6</v>
      </c>
      <c r="G75" s="46">
        <v>0.6</v>
      </c>
      <c r="H75" s="46">
        <v>1.1000000000000001</v>
      </c>
      <c r="I75" s="116">
        <v>0</v>
      </c>
      <c r="J75" s="480">
        <f>3.33792357-J76</f>
        <v>1.4179235700000001</v>
      </c>
      <c r="K75" s="484">
        <f>3.33792357-K76</f>
        <v>1.4179235700000001</v>
      </c>
      <c r="L75" s="261">
        <f>3.33792357-L76</f>
        <v>1.4179235700000001</v>
      </c>
      <c r="M75" s="120" t="s">
        <v>113</v>
      </c>
    </row>
    <row r="76" spans="2:13" ht="21.75" customHeight="1" x14ac:dyDescent="0.25">
      <c r="B76" s="559"/>
      <c r="C76" s="127" t="s">
        <v>243</v>
      </c>
      <c r="D76" s="115">
        <f t="shared" si="30"/>
        <v>2.2000000000000002</v>
      </c>
      <c r="E76" s="45">
        <v>0</v>
      </c>
      <c r="F76" s="143">
        <v>0.9</v>
      </c>
      <c r="G76" s="46">
        <v>0.59</v>
      </c>
      <c r="H76" s="264">
        <v>0.71</v>
      </c>
      <c r="I76" s="116">
        <v>0</v>
      </c>
      <c r="J76" s="484">
        <v>1.92</v>
      </c>
      <c r="K76" s="484">
        <v>1.92</v>
      </c>
      <c r="L76" s="401">
        <v>1.92</v>
      </c>
      <c r="M76" s="120" t="s">
        <v>113</v>
      </c>
    </row>
    <row r="77" spans="2:13" ht="21.75" customHeight="1" thickBot="1" x14ac:dyDescent="0.3">
      <c r="B77" s="319" t="s">
        <v>298</v>
      </c>
      <c r="C77" s="127" t="s">
        <v>249</v>
      </c>
      <c r="D77" s="115">
        <f t="shared" si="30"/>
        <v>0.16911999999999999</v>
      </c>
      <c r="E77" s="45">
        <v>0</v>
      </c>
      <c r="F77" s="143">
        <v>6.0010000000000001E-2</v>
      </c>
      <c r="G77" s="46">
        <v>5.4554999999999999E-2</v>
      </c>
      <c r="H77" s="46">
        <v>5.4554999999999999E-2</v>
      </c>
      <c r="I77" s="116">
        <v>0</v>
      </c>
      <c r="J77" s="480">
        <v>7.817035E-2</v>
      </c>
      <c r="K77" s="484">
        <v>7.817035E-2</v>
      </c>
      <c r="L77" s="261">
        <v>7.817035E-2</v>
      </c>
      <c r="M77" s="120" t="s">
        <v>113</v>
      </c>
    </row>
    <row r="78" spans="2:13" ht="21.75" customHeight="1" thickBot="1" x14ac:dyDescent="0.3">
      <c r="B78" s="3" t="s">
        <v>58</v>
      </c>
      <c r="C78" s="4"/>
      <c r="D78" s="11">
        <f>+D40+D48+D53+D61+D18+D15+D8</f>
        <v>222.10937644999998</v>
      </c>
      <c r="E78" s="190">
        <f t="shared" ref="E78:L78" si="33">+E40+E48+E53+E61+E18+E15+E8</f>
        <v>2.1778209999999998</v>
      </c>
      <c r="F78" s="190">
        <f t="shared" si="33"/>
        <v>87.442785090000001</v>
      </c>
      <c r="G78" s="40">
        <f t="shared" si="33"/>
        <v>55.812221199999996</v>
      </c>
      <c r="H78" s="40">
        <f t="shared" si="33"/>
        <v>66.326549160000013</v>
      </c>
      <c r="I78" s="501">
        <f t="shared" si="33"/>
        <v>10.35</v>
      </c>
      <c r="J78" s="485">
        <f t="shared" si="33"/>
        <v>191.78453819000001</v>
      </c>
      <c r="K78" s="485">
        <f t="shared" si="33"/>
        <v>187.87596336000001</v>
      </c>
      <c r="L78" s="188">
        <f t="shared" si="33"/>
        <v>118.95185205539026</v>
      </c>
      <c r="M78" s="5"/>
    </row>
    <row r="79" spans="2:13" ht="12.75" customHeight="1" x14ac:dyDescent="0.25">
      <c r="B79" s="63"/>
      <c r="C79" s="9"/>
    </row>
    <row r="80" spans="2:13" ht="18" customHeight="1" x14ac:dyDescent="0.25">
      <c r="B80" s="108"/>
      <c r="C80" s="9"/>
    </row>
    <row r="81" spans="2:15" ht="18" customHeight="1" x14ac:dyDescent="0.25"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</row>
    <row r="82" spans="2:15" ht="18" customHeight="1" x14ac:dyDescent="0.25">
      <c r="B82" s="108"/>
      <c r="C82" s="7"/>
    </row>
    <row r="83" spans="2:15" ht="18" customHeight="1" x14ac:dyDescent="0.25">
      <c r="B83" s="109"/>
    </row>
    <row r="84" spans="2:15" x14ac:dyDescent="0.25">
      <c r="B84" s="109"/>
      <c r="C84" s="7"/>
    </row>
    <row r="86" spans="2:15" x14ac:dyDescent="0.25">
      <c r="C86" s="7"/>
    </row>
  </sheetData>
  <mergeCells count="50">
    <mergeCell ref="K29:K33"/>
    <mergeCell ref="L29:L33"/>
    <mergeCell ref="M29:M33"/>
    <mergeCell ref="C20:C25"/>
    <mergeCell ref="D20:D25"/>
    <mergeCell ref="E20:E25"/>
    <mergeCell ref="F20:F25"/>
    <mergeCell ref="G20:G25"/>
    <mergeCell ref="H20:H25"/>
    <mergeCell ref="I20:I25"/>
    <mergeCell ref="J29:J33"/>
    <mergeCell ref="H28:H34"/>
    <mergeCell ref="I28:I34"/>
    <mergeCell ref="C28:C34"/>
    <mergeCell ref="D28:D34"/>
    <mergeCell ref="E28:E34"/>
    <mergeCell ref="F28:F34"/>
    <mergeCell ref="G28:G34"/>
    <mergeCell ref="B2:M2"/>
    <mergeCell ref="B3:M3"/>
    <mergeCell ref="J5:L6"/>
    <mergeCell ref="D5:I6"/>
    <mergeCell ref="B21:B26"/>
    <mergeCell ref="K21:K23"/>
    <mergeCell ref="L21:L23"/>
    <mergeCell ref="M21:M25"/>
    <mergeCell ref="J12:J13"/>
    <mergeCell ref="K12:K13"/>
    <mergeCell ref="L12:L13"/>
    <mergeCell ref="M12:M13"/>
    <mergeCell ref="C12:C14"/>
    <mergeCell ref="D12:D14"/>
    <mergeCell ref="E12:E14"/>
    <mergeCell ref="F12:F14"/>
    <mergeCell ref="B81:O81"/>
    <mergeCell ref="B75:B76"/>
    <mergeCell ref="B5:C7"/>
    <mergeCell ref="M5:M7"/>
    <mergeCell ref="B10:B14"/>
    <mergeCell ref="C10:C11"/>
    <mergeCell ref="D10:D11"/>
    <mergeCell ref="E10:E11"/>
    <mergeCell ref="F10:F11"/>
    <mergeCell ref="G10:G11"/>
    <mergeCell ref="H10:H11"/>
    <mergeCell ref="I10:I11"/>
    <mergeCell ref="G12:G14"/>
    <mergeCell ref="H12:H14"/>
    <mergeCell ref="I12:I14"/>
    <mergeCell ref="B29:B34"/>
  </mergeCells>
  <hyperlinks>
    <hyperlink ref="C50" r:id="rId1"/>
    <hyperlink ref="C55" r:id="rId2"/>
    <hyperlink ref="C51" r:id="rId3"/>
    <hyperlink ref="C52" r:id="rId4"/>
    <hyperlink ref="G56" r:id="rId5" display="https://www.boe.es/boe/dias/2022/05/19/pdfs/BOE-A-2022-8223.pdf"/>
    <hyperlink ref="F56" r:id="rId6" display="https://www.boe.es/diario_boe/txt.php?id=BOE-A-2021-14163"/>
    <hyperlink ref="I56" r:id="rId7" display="https://www.boe.es/buscar/doc.php?id=BOE-A-2023-14458"/>
    <hyperlink ref="F58" r:id="rId8" display="https://www.boe.es/boe/dias/2022/01/04/pdfs/BOE-A-2022-196.pdf"/>
    <hyperlink ref="G58" r:id="rId9" display="https://www.boe.es/boe/dias/2022/06/30/pdfs/BOE-A-2022-10839.pdf"/>
    <hyperlink ref="F62" r:id="rId10" display="https://www.boe.es/diario_boe/txt.php?id=BOE-A-2021-14163"/>
    <hyperlink ref="G62" r:id="rId11" display="https://www.boe.es/boe/dias/2022/05/19/pdfs/BOE-A-2022-8223.pdf"/>
    <hyperlink ref="I62" r:id="rId12" display="https://www.boe.es/boe/dias/2023/06/17/pdfs/BOE-A-2023-14458.pdf"/>
    <hyperlink ref="I64" r:id="rId13" display="https://www.boe.es/boe/dias/2023/07/29/pdfs/BOE-A-2023-17500.pdf"/>
    <hyperlink ref="E62" r:id="rId14" display="https://www.boe.es/diario_boe/txt.php?id=BOE-A-2021-14163"/>
    <hyperlink ref="H56" r:id="rId15" display="https://www.boe.es/buscar/doc.php?id=BOE-A-2023-14458"/>
    <hyperlink ref="H58" r:id="rId16" display="https://www.boe.es/boe/dias/2023/07/06/pdfs/BOE-A-2023-15719.pdf"/>
    <hyperlink ref="H62" r:id="rId17" display="https://www.boe.es/boe/dias/2023/06/17/pdfs/BOE-A-2023-14458.pdf"/>
    <hyperlink ref="H64" r:id="rId18" display="https://www.boe.es/boe/dias/2023/07/29/pdfs/BOE-A-2023-17500.pdf"/>
    <hyperlink ref="H76" r:id="rId19" display="https://www.boe.es/boe/dias/2023/07/29/pdfs/BOE-A-2023-17500.pdf"/>
    <hyperlink ref="C47" r:id="rId20"/>
    <hyperlink ref="C46" r:id="rId21"/>
    <hyperlink ref="C12" r:id="rId22" display=" Plan de incentivos a la instalación de puntos de recarga, a la adquisición de "/>
    <hyperlink ref="C10:C11" r:id="rId23" display="* Programa de incentivos a la movilidad eficiente y sostenible (Programa MOVES II)"/>
    <hyperlink ref="C45" r:id="rId24"/>
    <hyperlink ref="C44" r:id="rId25"/>
    <hyperlink ref="C28" r:id="rId26" display="Despliegue del almacenamiento energético"/>
    <hyperlink ref="C36" r:id="rId27"/>
    <hyperlink ref="C26" r:id="rId28" display="* Desarrollo de energías renovables térmicas"/>
    <hyperlink ref="C39" r:id="rId29" display="* Plan de restauración ambiental de zonas afectadas por la transición energética"/>
    <hyperlink ref="I26" r:id="rId30" display="https://www.boe.es/boe/dias/2024/07/30/pdfs/BOE-A-2024-15690.pdf"/>
    <hyperlink ref="C42" r:id="rId31" display="* Apoyo al Comercio - Program de modernización del Comercio: Fondo tecnológico"/>
    <hyperlink ref="G42" r:id="rId32" display="https://www.boe.es/boe/dias/2022/05/19/pdfs/BOE-A-2022-8223.pdf"/>
    <hyperlink ref="F42" r:id="rId33" display="https://www.boe.es/diario_boe/txt.php?id=BOE-A-2021-14163"/>
    <hyperlink ref="C20" r:id="rId34" display="Desarrollo de energías renovables innovadoras, integradas en la edificación y en los procesos productivos"/>
    <hyperlink ref="J56" r:id="rId35" display="https://sede.asturias.es/bopa/2021/12/31/2021-11367.pdf"/>
    <hyperlink ref="K56" r:id="rId36" display="https://sede.asturias.es/bopa/2022/08/04/2022-06148.pdf"/>
    <hyperlink ref="J58" r:id="rId37" display="https://sede.asturias.es/bopa/2022/10/14/2022-07740.pdf"/>
    <hyperlink ref="J67" r:id="rId38" display="https://sede.asturias.es/bopa/2022/03/30/2022-02298.pdf"/>
    <hyperlink ref="J68" r:id="rId39" display="https://contrataciondelestado.es/wps/wcm/connect/0e911364-b49e-4041-9bf7-0f1dfbd59f1c/DOC_CN2022-493059.pdf?MOD=AJPERES"/>
    <hyperlink ref="K69" r:id="rId40" display="https://contrataciondelestado.es/wps/wcm/connect/e2a678fb-c105-4d7d-9904-bdd82f7c5d9e/DOC_CAN_ADJ2022-953667.pdf?MOD=AJPERES"/>
    <hyperlink ref="J69" r:id="rId41" display="https://contrataciondelestado.es/wps/wcm/connect/8d1d8e5e-60e2-418d-aa20-afd1f942bbd3/DOC_CN2022-488913.pdf?MOD=AJPERES"/>
    <hyperlink ref="J70:L70" r:id="rId42" display="https://trabajastur.asturias.es/i3-adquisici%C3%B3n-de-nuevas-competencias-para-la-transformaci%C3%B3n-digital-verde-y-productiva.-detecci%C3%B3n-de-necesidades-formativas"/>
    <hyperlink ref="J77" r:id="rId43" display="https://contrataciondelestado.es/wps/wcm/connect/e4c65b31-7dbb-4b06-b811-612dd4819320/DOC_CN2022-515634.pdf?MOD=AJPERES"/>
    <hyperlink ref="J75" r:id="rId44" display="https://trabajastur.asturias.es/documents/36440/1395566/Convenio.pdf/044d5d7c-cdb1-696a-6976-f57952d84a39?t=1642669371428"/>
    <hyperlink ref="L73" r:id="rId45" display="https://sede.asturias.es/bopa/2023/10/03/2023-08799.pdf"/>
    <hyperlink ref="K55" r:id="rId46" display="https://sede.asturias.es/bopa/2023/12/28/2023-11587.pdf"/>
    <hyperlink ref="J50" r:id="rId47" display="https://sede.asturias.es/bopa/2023/01/03/2022-10429.pdf"/>
    <hyperlink ref="J64" r:id="rId48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J65" r:id="rId49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J73" r:id="rId50" display="https://sede.asturias.es/bopa/2021/12/31/2021-11409.pdf"/>
    <hyperlink ref="J72" r:id="rId51" display="https://contrataciondelestado.es/wps/wcm/connect/2fb318f4-63dc-4717-9e53-4c222505244c/DOC_CN2022-310923.html?MOD=AJPERES"/>
    <hyperlink ref="J47" r:id="rId52" display="https://sede.asturias.es/bopa/2023/05/25/2023-04316.pdf"/>
    <hyperlink ref="J12" r:id="rId53" display="https://sede.asturias.es/bopa/2021/08/03/2021-07509.pdf"/>
    <hyperlink ref="J45" r:id="rId54" display="https://sede.asturias.es/bopa/2023/01/09/2022-10787.pdf"/>
    <hyperlink ref="L29:L33" r:id="rId55" display="https://sede.asturias.es/bopa/2024/01/11/2023-11818.pdf"/>
    <hyperlink ref="J24" r:id="rId56" display="https://sede.asturias.es/bopa/2022/01/10/2021-11400.pdf"/>
    <hyperlink ref="J26" r:id="rId57" display="https://sede.asturias.es/bopa/2024/07/31/2024-06830.pdf"/>
    <hyperlink ref="J42" r:id="rId58" display="https://sede.asturias.es/bopa/2022/12/30/2022-10612.pdf"/>
    <hyperlink ref="K42" r:id="rId59" display="https://sede.asturias.es/bopa/2023/11/16/2023-09997.pdf"/>
    <hyperlink ref="L42" r:id="rId60" display="https://sede.asturias.es/bopa/2024/01/11/2023-11804.pdf"/>
  </hyperlinks>
  <printOptions horizontalCentered="1" verticalCentered="1"/>
  <pageMargins left="0" right="0" top="0" bottom="0" header="0" footer="0"/>
  <pageSetup paperSize="9" scale="35" fitToHeight="0" orientation="landscape" r:id="rId61"/>
  <drawing r:id="rId6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4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140625" style="2" customWidth="1"/>
    <col min="3" max="3" width="72.5703125" style="1" customWidth="1"/>
    <col min="4" max="7" width="9" style="1" customWidth="1"/>
    <col min="8" max="10" width="15.7109375" style="1" customWidth="1"/>
    <col min="11" max="11" width="44.140625" style="1" customWidth="1"/>
    <col min="12" max="12" width="12.7109375" style="1" bestFit="1" customWidth="1"/>
    <col min="13" max="14" width="11.42578125" style="1"/>
    <col min="15" max="15" width="47.140625" style="1" customWidth="1"/>
    <col min="16" max="16384" width="11.42578125" style="1"/>
  </cols>
  <sheetData>
    <row r="1" spans="2:12" ht="72.75" customHeight="1" x14ac:dyDescent="0.25"/>
    <row r="2" spans="2:12" ht="17.25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</row>
    <row r="3" spans="2:12" ht="17.25" x14ac:dyDescent="0.25">
      <c r="B3" s="542" t="s">
        <v>140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2" ht="8.25" customHeight="1" thickBot="1" x14ac:dyDescent="0.3"/>
    <row r="5" spans="2:12" ht="27" customHeight="1" thickTop="1" x14ac:dyDescent="0.25">
      <c r="B5" s="543" t="s">
        <v>47</v>
      </c>
      <c r="C5" s="544"/>
      <c r="D5" s="552" t="s">
        <v>527</v>
      </c>
      <c r="E5" s="553"/>
      <c r="F5" s="553"/>
      <c r="G5" s="549"/>
      <c r="H5" s="552" t="s">
        <v>530</v>
      </c>
      <c r="I5" s="553"/>
      <c r="J5" s="549"/>
      <c r="K5" s="556" t="s">
        <v>59</v>
      </c>
    </row>
    <row r="6" spans="2:12" ht="24" customHeight="1" thickBot="1" x14ac:dyDescent="0.3">
      <c r="B6" s="545"/>
      <c r="C6" s="546"/>
      <c r="D6" s="555"/>
      <c r="E6" s="554"/>
      <c r="F6" s="554"/>
      <c r="G6" s="551"/>
      <c r="H6" s="554"/>
      <c r="I6" s="554"/>
      <c r="J6" s="551"/>
      <c r="K6" s="557"/>
    </row>
    <row r="7" spans="2:12" ht="38.2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85">
        <v>2023</v>
      </c>
      <c r="H7" s="98" t="s">
        <v>2</v>
      </c>
      <c r="I7" s="73" t="s">
        <v>3</v>
      </c>
      <c r="J7" s="99" t="s">
        <v>4</v>
      </c>
      <c r="K7" s="558"/>
    </row>
    <row r="8" spans="2:12" ht="24.75" customHeight="1" thickBot="1" x14ac:dyDescent="0.3">
      <c r="B8" s="76" t="s">
        <v>60</v>
      </c>
      <c r="C8" s="77" t="s">
        <v>61</v>
      </c>
      <c r="D8" s="90">
        <f>+D9</f>
        <v>11.46285628</v>
      </c>
      <c r="E8" s="35">
        <f>+E9</f>
        <v>0</v>
      </c>
      <c r="F8" s="38">
        <f t="shared" ref="F8:G8" si="0">+F9</f>
        <v>1.84908838</v>
      </c>
      <c r="G8" s="91">
        <f t="shared" si="0"/>
        <v>9.6137678999999991</v>
      </c>
      <c r="H8" s="90">
        <f>+H9</f>
        <v>9.9808331700000004</v>
      </c>
      <c r="I8" s="75">
        <f>+I9</f>
        <v>9.9206056599999997</v>
      </c>
      <c r="J8" s="101">
        <f>+J9</f>
        <v>5.1665930499999995</v>
      </c>
      <c r="K8" s="104"/>
    </row>
    <row r="9" spans="2:12" ht="24.75" customHeight="1" x14ac:dyDescent="0.25">
      <c r="B9" s="78" t="s">
        <v>62</v>
      </c>
      <c r="C9" s="79" t="s">
        <v>63</v>
      </c>
      <c r="D9" s="88">
        <f>+D10+D11</f>
        <v>11.46285628</v>
      </c>
      <c r="E9" s="36">
        <f t="shared" ref="E9:J9" si="1">+E10+E11</f>
        <v>0</v>
      </c>
      <c r="F9" s="39">
        <f t="shared" si="1"/>
        <v>1.84908838</v>
      </c>
      <c r="G9" s="89">
        <f t="shared" si="1"/>
        <v>9.6137678999999991</v>
      </c>
      <c r="H9" s="88">
        <f t="shared" si="1"/>
        <v>9.9808331700000004</v>
      </c>
      <c r="I9" s="74">
        <f t="shared" si="1"/>
        <v>9.9206056599999997</v>
      </c>
      <c r="J9" s="100">
        <f t="shared" si="1"/>
        <v>5.1665930499999995</v>
      </c>
      <c r="K9" s="254" t="s">
        <v>389</v>
      </c>
    </row>
    <row r="10" spans="2:12" ht="24.75" customHeight="1" x14ac:dyDescent="0.25">
      <c r="B10" s="455" t="s">
        <v>285</v>
      </c>
      <c r="C10" s="292" t="s">
        <v>258</v>
      </c>
      <c r="D10" s="115">
        <f>SUM(E10:G10)</f>
        <v>6.07557613</v>
      </c>
      <c r="E10" s="45">
        <v>0</v>
      </c>
      <c r="F10" s="46">
        <v>1.84908838</v>
      </c>
      <c r="G10" s="116">
        <v>4.2264877500000004</v>
      </c>
      <c r="H10" s="175">
        <v>4.3779705999999994</v>
      </c>
      <c r="I10" s="176">
        <v>4.3779705999999994</v>
      </c>
      <c r="J10" s="176">
        <v>2.4091607599999998</v>
      </c>
      <c r="K10" s="106" t="s">
        <v>64</v>
      </c>
    </row>
    <row r="11" spans="2:12" ht="24.75" customHeight="1" thickBot="1" x14ac:dyDescent="0.3">
      <c r="B11" s="425" t="s">
        <v>454</v>
      </c>
      <c r="C11" s="292" t="s">
        <v>433</v>
      </c>
      <c r="D11" s="115">
        <f>SUM(E11:G11)</f>
        <v>5.3872801499999996</v>
      </c>
      <c r="E11" s="45">
        <v>0</v>
      </c>
      <c r="F11" s="46">
        <v>0</v>
      </c>
      <c r="G11" s="397">
        <v>5.3872801499999996</v>
      </c>
      <c r="H11" s="175">
        <v>5.6028625700000001</v>
      </c>
      <c r="I11" s="176">
        <v>5.5426350600000003</v>
      </c>
      <c r="J11" s="177">
        <v>2.7574322900000001</v>
      </c>
      <c r="K11" s="106" t="s">
        <v>64</v>
      </c>
    </row>
    <row r="12" spans="2:12" ht="25.5" customHeight="1" thickBot="1" x14ac:dyDescent="0.3">
      <c r="B12" s="76" t="s">
        <v>141</v>
      </c>
      <c r="C12" s="77" t="s">
        <v>142</v>
      </c>
      <c r="D12" s="90">
        <f>+D13</f>
        <v>18.010630190000004</v>
      </c>
      <c r="E12" s="35">
        <f t="shared" ref="E12:J12" si="2">+E13</f>
        <v>7.5703251299999996</v>
      </c>
      <c r="F12" s="38">
        <f t="shared" si="2"/>
        <v>6.2969130200000007</v>
      </c>
      <c r="G12" s="91">
        <f t="shared" si="2"/>
        <v>4.1433920400000002</v>
      </c>
      <c r="H12" s="90">
        <f t="shared" si="2"/>
        <v>21.763519080000005</v>
      </c>
      <c r="I12" s="75">
        <f t="shared" si="2"/>
        <v>21.749902110000004</v>
      </c>
      <c r="J12" s="101">
        <f t="shared" si="2"/>
        <v>19.933795750000005</v>
      </c>
      <c r="K12" s="104"/>
    </row>
    <row r="13" spans="2:12" ht="20.25" customHeight="1" x14ac:dyDescent="0.25">
      <c r="B13" s="78" t="s">
        <v>143</v>
      </c>
      <c r="C13" s="79" t="s">
        <v>144</v>
      </c>
      <c r="D13" s="88">
        <f t="shared" ref="D13:J13" si="3">SUM(D14:D22)</f>
        <v>18.010630190000004</v>
      </c>
      <c r="E13" s="36">
        <f t="shared" si="3"/>
        <v>7.5703251299999996</v>
      </c>
      <c r="F13" s="39">
        <f t="shared" si="3"/>
        <v>6.2969130200000007</v>
      </c>
      <c r="G13" s="89">
        <f t="shared" si="3"/>
        <v>4.1433920400000002</v>
      </c>
      <c r="H13" s="88">
        <f t="shared" si="3"/>
        <v>21.763519080000005</v>
      </c>
      <c r="I13" s="74">
        <f t="shared" si="3"/>
        <v>21.749902110000004</v>
      </c>
      <c r="J13" s="100">
        <f t="shared" si="3"/>
        <v>19.933795750000005</v>
      </c>
      <c r="K13" s="105" t="s">
        <v>390</v>
      </c>
    </row>
    <row r="14" spans="2:12" ht="20.25" customHeight="1" x14ac:dyDescent="0.25">
      <c r="B14" s="125" t="s">
        <v>309</v>
      </c>
      <c r="C14" s="63" t="s">
        <v>245</v>
      </c>
      <c r="D14" s="115">
        <f t="shared" ref="D14:D22" si="4">SUM(E14:G14)</f>
        <v>12.87887066</v>
      </c>
      <c r="E14" s="274">
        <v>6.9416500000000001</v>
      </c>
      <c r="F14" s="46">
        <v>5.9372206600000004</v>
      </c>
      <c r="G14" s="116">
        <v>0</v>
      </c>
      <c r="H14" s="175">
        <v>15.749951690000001</v>
      </c>
      <c r="I14" s="176">
        <v>15.749951690000001</v>
      </c>
      <c r="J14" s="177">
        <v>15.749951690000001</v>
      </c>
      <c r="K14" s="106" t="s">
        <v>64</v>
      </c>
      <c r="L14" s="268"/>
    </row>
    <row r="15" spans="2:12" ht="20.25" customHeight="1" x14ac:dyDescent="0.25">
      <c r="B15" s="125" t="s">
        <v>310</v>
      </c>
      <c r="C15" s="63" t="s">
        <v>145</v>
      </c>
      <c r="D15" s="115">
        <f t="shared" si="4"/>
        <v>0.36981069999999999</v>
      </c>
      <c r="E15" s="274">
        <v>9.1950160000000003E-2</v>
      </c>
      <c r="F15" s="46">
        <f>0.0746491+0.06428117</f>
        <v>0.13893026999999999</v>
      </c>
      <c r="G15" s="116">
        <f>0.0746491+0.06428117</f>
        <v>0.13893026999999999</v>
      </c>
      <c r="H15" s="175">
        <v>0.26673269999999999</v>
      </c>
      <c r="I15" s="176">
        <v>0.26673269999999999</v>
      </c>
      <c r="J15" s="177">
        <v>0.26673269999999999</v>
      </c>
      <c r="K15" s="106" t="s">
        <v>71</v>
      </c>
    </row>
    <row r="16" spans="2:12" ht="20.25" customHeight="1" x14ac:dyDescent="0.25">
      <c r="B16" s="413" t="s">
        <v>458</v>
      </c>
      <c r="C16" s="63" t="s">
        <v>146</v>
      </c>
      <c r="D16" s="115">
        <f t="shared" si="4"/>
        <v>0.54951802999999999</v>
      </c>
      <c r="E16" s="274">
        <v>0.44115274999999998</v>
      </c>
      <c r="F16" s="46">
        <v>0.10836527999999999</v>
      </c>
      <c r="G16" s="116">
        <v>0</v>
      </c>
      <c r="H16" s="175">
        <v>0.48503308999999994</v>
      </c>
      <c r="I16" s="176">
        <v>0.47453346999999996</v>
      </c>
      <c r="J16" s="177">
        <v>0.47453346999999996</v>
      </c>
      <c r="K16" s="106" t="s">
        <v>71</v>
      </c>
    </row>
    <row r="17" spans="2:16" ht="20.25" customHeight="1" x14ac:dyDescent="0.25">
      <c r="B17" s="413" t="s">
        <v>293</v>
      </c>
      <c r="C17" s="63" t="s">
        <v>244</v>
      </c>
      <c r="D17" s="115">
        <f t="shared" si="4"/>
        <v>0.32535255000000002</v>
      </c>
      <c r="E17" s="274">
        <v>9.5572219999999999E-2</v>
      </c>
      <c r="F17" s="46">
        <v>0.11239681</v>
      </c>
      <c r="G17" s="302">
        <v>0.11738352000000001</v>
      </c>
      <c r="H17" s="175">
        <v>0.32535700000000001</v>
      </c>
      <c r="I17" s="176">
        <v>0.32535700000000001</v>
      </c>
      <c r="J17" s="177">
        <v>0.32535700000000001</v>
      </c>
      <c r="K17" s="106" t="s">
        <v>71</v>
      </c>
    </row>
    <row r="18" spans="2:16" ht="20.25" customHeight="1" x14ac:dyDescent="0.25">
      <c r="B18" s="413" t="s">
        <v>481</v>
      </c>
      <c r="C18" s="63" t="s">
        <v>482</v>
      </c>
      <c r="D18" s="115">
        <f t="shared" ref="D18" si="5">SUM(E18:G18)</f>
        <v>0.67090992999999999</v>
      </c>
      <c r="E18" s="274">
        <v>0</v>
      </c>
      <c r="F18" s="46">
        <v>0</v>
      </c>
      <c r="G18" s="396">
        <f>0.67090993</f>
        <v>0.67090992999999999</v>
      </c>
      <c r="H18" s="175">
        <v>0.81035250999999997</v>
      </c>
      <c r="I18" s="176">
        <v>0.81035250999999997</v>
      </c>
      <c r="J18" s="177">
        <v>0.81035250999999997</v>
      </c>
      <c r="K18" s="106" t="s">
        <v>71</v>
      </c>
    </row>
    <row r="19" spans="2:16" ht="20.25" customHeight="1" x14ac:dyDescent="0.25">
      <c r="B19" s="413" t="s">
        <v>459</v>
      </c>
      <c r="C19" s="63" t="s">
        <v>483</v>
      </c>
      <c r="D19" s="115">
        <f t="shared" si="4"/>
        <v>0.80314996000000005</v>
      </c>
      <c r="E19" s="274">
        <v>0</v>
      </c>
      <c r="F19" s="46">
        <v>0</v>
      </c>
      <c r="G19" s="396">
        <f>0.80314996</f>
        <v>0.80314996000000005</v>
      </c>
      <c r="H19" s="175">
        <v>0.96629399999999999</v>
      </c>
      <c r="I19" s="176">
        <v>0.96629399999999999</v>
      </c>
      <c r="J19" s="177">
        <v>0.6348144</v>
      </c>
      <c r="K19" s="106" t="s">
        <v>71</v>
      </c>
    </row>
    <row r="20" spans="2:16" ht="20.25" customHeight="1" x14ac:dyDescent="0.25">
      <c r="B20" s="413" t="s">
        <v>460</v>
      </c>
      <c r="C20" s="63" t="s">
        <v>484</v>
      </c>
      <c r="D20" s="115">
        <f t="shared" si="4"/>
        <v>0.53333333000000005</v>
      </c>
      <c r="E20" s="274">
        <v>0</v>
      </c>
      <c r="F20" s="46">
        <v>0</v>
      </c>
      <c r="G20" s="396">
        <f>0.53333333</f>
        <v>0.53333333000000005</v>
      </c>
      <c r="H20" s="175">
        <v>0.64533318999999989</v>
      </c>
      <c r="I20" s="176">
        <v>0.64533318999999989</v>
      </c>
      <c r="J20" s="177">
        <v>0.16126740000000001</v>
      </c>
      <c r="K20" s="106" t="s">
        <v>71</v>
      </c>
    </row>
    <row r="21" spans="2:16" ht="20.25" customHeight="1" x14ac:dyDescent="0.25">
      <c r="B21" s="413" t="s">
        <v>480</v>
      </c>
      <c r="C21" s="63" t="s">
        <v>485</v>
      </c>
      <c r="D21" s="115">
        <f t="shared" ref="D21" si="6">SUM(E21:G21)</f>
        <v>0.99177990000000005</v>
      </c>
      <c r="E21" s="274">
        <v>0</v>
      </c>
      <c r="F21" s="46">
        <v>0</v>
      </c>
      <c r="G21" s="396">
        <f>0.9917799</f>
        <v>0.99177990000000005</v>
      </c>
      <c r="H21" s="175">
        <v>1.4671561800000001</v>
      </c>
      <c r="I21" s="176">
        <v>1.4671561800000001</v>
      </c>
      <c r="J21" s="177">
        <v>0.5291101800000001</v>
      </c>
      <c r="K21" s="106" t="s">
        <v>71</v>
      </c>
    </row>
    <row r="22" spans="2:16" ht="20.25" customHeight="1" thickBot="1" x14ac:dyDescent="0.3">
      <c r="B22" s="454" t="s">
        <v>502</v>
      </c>
      <c r="C22" s="63" t="s">
        <v>267</v>
      </c>
      <c r="D22" s="115">
        <f t="shared" si="4"/>
        <v>0.88790513000000004</v>
      </c>
      <c r="E22" s="283">
        <v>0</v>
      </c>
      <c r="F22" s="46">
        <v>0</v>
      </c>
      <c r="G22" s="116">
        <v>0.88790513000000004</v>
      </c>
      <c r="H22" s="175">
        <v>1.04730872</v>
      </c>
      <c r="I22" s="176">
        <v>1.0441913700000001</v>
      </c>
      <c r="J22" s="177">
        <v>0.9816764</v>
      </c>
      <c r="K22" s="106" t="s">
        <v>71</v>
      </c>
    </row>
    <row r="23" spans="2:16" ht="20.25" customHeight="1" thickBot="1" x14ac:dyDescent="0.3">
      <c r="B23" s="82" t="s">
        <v>58</v>
      </c>
      <c r="C23" s="83"/>
      <c r="D23" s="94">
        <f t="shared" ref="D23:I23" si="7">+D12+D8</f>
        <v>29.473486470000005</v>
      </c>
      <c r="E23" s="95">
        <f t="shared" si="7"/>
        <v>7.5703251299999996</v>
      </c>
      <c r="F23" s="96">
        <f t="shared" si="7"/>
        <v>8.1460014000000012</v>
      </c>
      <c r="G23" s="97">
        <f t="shared" si="7"/>
        <v>13.757159939999999</v>
      </c>
      <c r="H23" s="94">
        <f t="shared" si="7"/>
        <v>31.744352250000006</v>
      </c>
      <c r="I23" s="102">
        <f t="shared" si="7"/>
        <v>31.670507770000004</v>
      </c>
      <c r="J23" s="103">
        <f>+J12+J8</f>
        <v>25.100388800000005</v>
      </c>
      <c r="K23" s="107"/>
    </row>
    <row r="24" spans="2:16" ht="8.25" customHeight="1" thickTop="1" x14ac:dyDescent="0.25">
      <c r="B24" s="63"/>
    </row>
    <row r="25" spans="2:16" x14ac:dyDescent="0.25">
      <c r="B25" s="108"/>
      <c r="C25" s="6"/>
      <c r="D25" s="26"/>
      <c r="E25" s="26"/>
      <c r="F25" s="26"/>
      <c r="G25" s="26"/>
      <c r="H25" s="26"/>
      <c r="I25" s="65"/>
      <c r="J25" s="26"/>
    </row>
    <row r="26" spans="2:16" x14ac:dyDescent="0.25">
      <c r="B26" s="532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</row>
    <row r="27" spans="2:16" x14ac:dyDescent="0.25">
      <c r="B27" s="108"/>
    </row>
    <row r="28" spans="2:16" x14ac:dyDescent="0.25">
      <c r="B28" s="109"/>
    </row>
    <row r="29" spans="2:16" x14ac:dyDescent="0.25">
      <c r="B29" s="109"/>
    </row>
    <row r="30" spans="2:16" x14ac:dyDescent="0.25">
      <c r="C30" s="7"/>
      <c r="K30" s="8"/>
    </row>
    <row r="31" spans="2:16" x14ac:dyDescent="0.25">
      <c r="C31" s="27"/>
    </row>
    <row r="32" spans="2:16" x14ac:dyDescent="0.25">
      <c r="C32" s="465"/>
    </row>
    <row r="33" spans="3:3" x14ac:dyDescent="0.25">
      <c r="C33" s="466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3" spans="3:3" x14ac:dyDescent="0.25">
      <c r="C43" s="7"/>
    </row>
    <row r="45" spans="3:3" x14ac:dyDescent="0.25">
      <c r="C45" s="7"/>
    </row>
    <row r="47" spans="3:3" x14ac:dyDescent="0.25">
      <c r="C47" s="7"/>
    </row>
  </sheetData>
  <mergeCells count="7">
    <mergeCell ref="B26:P26"/>
    <mergeCell ref="D5:G6"/>
    <mergeCell ref="B2:K2"/>
    <mergeCell ref="B3:K3"/>
    <mergeCell ref="B5:C7"/>
    <mergeCell ref="K5:K7"/>
    <mergeCell ref="H5:J6"/>
  </mergeCells>
  <hyperlinks>
    <hyperlink ref="E15" r:id="rId1" display="https://www.sanidad.gob.es/organizacion/consejoInterterri/docs/1402.pdf"/>
    <hyperlink ref="E16" r:id="rId2" display="https://www.sanidad.gob.es/organizacion/consejoInterterri/docs/1403.pdf"/>
    <hyperlink ref="E14" r:id="rId3" display="https://www.sanidad.gob.es/organizacion/consejoInterterri/docs/1369.pdf"/>
    <hyperlink ref="C10" r:id="rId4"/>
    <hyperlink ref="E17" r:id="rId5" display="https://www.sanidad.gob.es/organizacion/consejoInterterri/docs/1406.pdf"/>
    <hyperlink ref="G17" r:id="rId6" display="https://www.sanidad.gob.es/organizacion/consejoInterterri/docs/1534.pdf"/>
    <hyperlink ref="G19" r:id="rId7" display="https://www.sanidad.gob.es/organizacion/consejoInterterri/docs/1574.pdf"/>
    <hyperlink ref="C11" r:id="rId8" display="* Transformación digital y modernización de las AAPP-Línea 6 (Atención Primaria)"/>
    <hyperlink ref="G11" r:id="rId9" display="https://www.sanidad.gob.es/organizacion/consejoInterterri/docs/1573.pdf"/>
    <hyperlink ref="G20" r:id="rId10" display="https://www.sanidad.gob.es/organizacion/consejoInterterri/docs/1575.pdf"/>
    <hyperlink ref="G21" r:id="rId11" display="https://www.sanidad.gob.es/organizacion/consejoInterterri/docs/1575.pdf"/>
    <hyperlink ref="G18" r:id="rId12" display="https://www.sanidad.gob.es/organizacion/consejoInterterri/docs/1574.pdf"/>
  </hyperlinks>
  <pageMargins left="0" right="0" top="0.74803149606299213" bottom="0.74803149606299213" header="0.31496062992125984" footer="0.31496062992125984"/>
  <pageSetup paperSize="9" scale="65" fitToHeight="0" orientation="landscape" r:id="rId13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52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85" style="1" customWidth="1"/>
    <col min="4" max="9" width="9" style="1" customWidth="1"/>
    <col min="10" max="12" width="14.42578125" style="1" customWidth="1"/>
    <col min="13" max="13" width="64.28515625" style="1" customWidth="1"/>
    <col min="14" max="16" width="11.42578125" style="1"/>
    <col min="17" max="17" width="47.140625" style="1" customWidth="1"/>
    <col min="18" max="16384" width="11.42578125" style="1"/>
  </cols>
  <sheetData>
    <row r="1" spans="2:13" ht="69.75" customHeight="1" x14ac:dyDescent="0.25"/>
    <row r="2" spans="2:13" ht="17.25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</row>
    <row r="3" spans="2:13" ht="17.25" x14ac:dyDescent="0.25">
      <c r="B3" s="542" t="s">
        <v>120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2:13" ht="9" customHeight="1" thickBot="1" x14ac:dyDescent="0.3"/>
    <row r="5" spans="2:13" ht="19.5" customHeight="1" thickTop="1" x14ac:dyDescent="0.25">
      <c r="B5" s="543" t="s">
        <v>47</v>
      </c>
      <c r="C5" s="544"/>
      <c r="D5" s="552" t="s">
        <v>527</v>
      </c>
      <c r="E5" s="553"/>
      <c r="F5" s="553"/>
      <c r="G5" s="553"/>
      <c r="H5" s="553"/>
      <c r="I5" s="549"/>
      <c r="J5" s="553" t="s">
        <v>530</v>
      </c>
      <c r="K5" s="553"/>
      <c r="L5" s="549"/>
      <c r="M5" s="556" t="s">
        <v>59</v>
      </c>
    </row>
    <row r="6" spans="2:13" ht="19.5" customHeight="1" thickBot="1" x14ac:dyDescent="0.3">
      <c r="B6" s="545"/>
      <c r="C6" s="546"/>
      <c r="D6" s="555"/>
      <c r="E6" s="554"/>
      <c r="F6" s="554"/>
      <c r="G6" s="554"/>
      <c r="H6" s="554"/>
      <c r="I6" s="551"/>
      <c r="J6" s="554"/>
      <c r="K6" s="554"/>
      <c r="L6" s="551"/>
      <c r="M6" s="557"/>
    </row>
    <row r="7" spans="2:13" ht="39.75" customHeight="1" thickBot="1" x14ac:dyDescent="0.3">
      <c r="B7" s="547"/>
      <c r="C7" s="548"/>
      <c r="D7" s="84" t="s">
        <v>48</v>
      </c>
      <c r="E7" s="31">
        <v>2020</v>
      </c>
      <c r="F7" s="31">
        <v>2021</v>
      </c>
      <c r="G7" s="32">
        <v>2022</v>
      </c>
      <c r="H7" s="32">
        <v>2023</v>
      </c>
      <c r="I7" s="85">
        <v>2024</v>
      </c>
      <c r="J7" s="73" t="s">
        <v>2</v>
      </c>
      <c r="K7" s="73" t="s">
        <v>3</v>
      </c>
      <c r="L7" s="99" t="s">
        <v>4</v>
      </c>
      <c r="M7" s="558"/>
    </row>
    <row r="8" spans="2:13" ht="18" customHeight="1" thickBot="1" x14ac:dyDescent="0.3">
      <c r="B8" s="76" t="s">
        <v>91</v>
      </c>
      <c r="C8" s="77" t="s">
        <v>92</v>
      </c>
      <c r="D8" s="90">
        <f>+D9+D23+D15</f>
        <v>78.018631790000001</v>
      </c>
      <c r="E8" s="35">
        <f>+E9+E23+E15</f>
        <v>6.2696070800000001</v>
      </c>
      <c r="F8" s="139">
        <f t="shared" ref="F8:H8" si="0">+F9+F23+F15</f>
        <v>32.292550130000002</v>
      </c>
      <c r="G8" s="38">
        <f>+G9+G23+G15</f>
        <v>22.496016999999998</v>
      </c>
      <c r="H8" s="139">
        <f t="shared" si="0"/>
        <v>8.221837579999999</v>
      </c>
      <c r="I8" s="422">
        <f t="shared" ref="I8:L8" si="1">+I9+I23+I15</f>
        <v>8.7386200000000009</v>
      </c>
      <c r="J8" s="75">
        <f t="shared" si="1"/>
        <v>63.74490492999999</v>
      </c>
      <c r="K8" s="75">
        <f t="shared" si="1"/>
        <v>63.74490492999999</v>
      </c>
      <c r="L8" s="101">
        <f t="shared" si="1"/>
        <v>63.743672660000009</v>
      </c>
      <c r="M8" s="104"/>
    </row>
    <row r="9" spans="2:13" ht="29.25" customHeight="1" x14ac:dyDescent="0.25">
      <c r="B9" s="78" t="s">
        <v>93</v>
      </c>
      <c r="C9" s="184" t="s">
        <v>121</v>
      </c>
      <c r="D9" s="180">
        <f>SUM(D10:D14)</f>
        <v>26.192893579999996</v>
      </c>
      <c r="E9" s="51">
        <f t="shared" ref="E9:H9" si="2">SUM(E10:E14)</f>
        <v>0</v>
      </c>
      <c r="F9" s="273">
        <f t="shared" si="2"/>
        <v>19.46726</v>
      </c>
      <c r="G9" s="52">
        <f t="shared" si="2"/>
        <v>6.1632790000000002</v>
      </c>
      <c r="H9" s="252">
        <f t="shared" si="2"/>
        <v>0.56235458000000005</v>
      </c>
      <c r="I9" s="423">
        <f t="shared" ref="I9:L9" si="3">SUM(I10:I14)</f>
        <v>0</v>
      </c>
      <c r="J9" s="179">
        <f t="shared" si="3"/>
        <v>25.61021732</v>
      </c>
      <c r="K9" s="179">
        <f t="shared" si="3"/>
        <v>25.61021732</v>
      </c>
      <c r="L9" s="186">
        <f t="shared" si="3"/>
        <v>25.61021732</v>
      </c>
      <c r="M9" s="254" t="s">
        <v>519</v>
      </c>
    </row>
    <row r="10" spans="2:13" ht="20.25" customHeight="1" x14ac:dyDescent="0.25">
      <c r="B10" s="364" t="s">
        <v>399</v>
      </c>
      <c r="C10" s="114" t="s">
        <v>270</v>
      </c>
      <c r="D10" s="171">
        <f>SUM(F10:I10)</f>
        <v>1.1243545800000001</v>
      </c>
      <c r="E10" s="53">
        <v>0</v>
      </c>
      <c r="F10" s="172">
        <v>0</v>
      </c>
      <c r="G10" s="300">
        <v>0.56200000000000006</v>
      </c>
      <c r="H10" s="300">
        <v>0.56235458000000005</v>
      </c>
      <c r="I10" s="365">
        <v>0</v>
      </c>
      <c r="J10" s="176">
        <v>1.0322741299999998</v>
      </c>
      <c r="K10" s="176">
        <v>1.0322741299999998</v>
      </c>
      <c r="L10" s="177">
        <v>1.0322741299999998</v>
      </c>
      <c r="M10" s="120" t="s">
        <v>71</v>
      </c>
    </row>
    <row r="11" spans="2:13" ht="20.25" customHeight="1" x14ac:dyDescent="0.25">
      <c r="B11" s="307" t="s">
        <v>299</v>
      </c>
      <c r="C11" s="114" t="s">
        <v>122</v>
      </c>
      <c r="D11" s="171">
        <f t="shared" ref="D11:D14" si="4">SUM(F11:I11)</f>
        <v>3.193597</v>
      </c>
      <c r="E11" s="53">
        <v>0</v>
      </c>
      <c r="F11" s="172">
        <v>3.193597</v>
      </c>
      <c r="G11" s="54">
        <v>0</v>
      </c>
      <c r="H11" s="172">
        <v>0</v>
      </c>
      <c r="I11" s="367">
        <v>0</v>
      </c>
      <c r="J11" s="176">
        <v>3.1932227900000001</v>
      </c>
      <c r="K11" s="176">
        <v>3.1932227900000001</v>
      </c>
      <c r="L11" s="177">
        <v>3.1932227900000001</v>
      </c>
      <c r="M11" s="120" t="s">
        <v>71</v>
      </c>
    </row>
    <row r="12" spans="2:13" ht="20.25" customHeight="1" x14ac:dyDescent="0.25">
      <c r="B12" s="307" t="s">
        <v>300</v>
      </c>
      <c r="C12" s="114" t="s">
        <v>123</v>
      </c>
      <c r="D12" s="171">
        <f t="shared" si="4"/>
        <v>15.677040999999999</v>
      </c>
      <c r="E12" s="53">
        <v>0</v>
      </c>
      <c r="F12" s="172">
        <v>15.677040999999999</v>
      </c>
      <c r="G12" s="54">
        <v>0</v>
      </c>
      <c r="H12" s="172">
        <v>0</v>
      </c>
      <c r="I12" s="367">
        <v>0</v>
      </c>
      <c r="J12" s="176">
        <v>15.66735446</v>
      </c>
      <c r="K12" s="176">
        <v>15.66735446</v>
      </c>
      <c r="L12" s="177">
        <v>15.66735446</v>
      </c>
      <c r="M12" s="120" t="s">
        <v>71</v>
      </c>
    </row>
    <row r="13" spans="2:13" ht="20.25" customHeight="1" x14ac:dyDescent="0.25">
      <c r="B13" s="307" t="s">
        <v>302</v>
      </c>
      <c r="C13" s="114" t="s">
        <v>124</v>
      </c>
      <c r="D13" s="171">
        <f t="shared" si="4"/>
        <v>0.361794</v>
      </c>
      <c r="E13" s="53">
        <v>0</v>
      </c>
      <c r="F13" s="172">
        <v>0.361794</v>
      </c>
      <c r="G13" s="54">
        <v>0</v>
      </c>
      <c r="H13" s="172">
        <v>0</v>
      </c>
      <c r="I13" s="367">
        <v>0</v>
      </c>
      <c r="J13" s="176">
        <v>0.15639179</v>
      </c>
      <c r="K13" s="176">
        <v>0.15639179</v>
      </c>
      <c r="L13" s="177">
        <v>0.15639179</v>
      </c>
      <c r="M13" s="120" t="s">
        <v>71</v>
      </c>
    </row>
    <row r="14" spans="2:13" ht="20.25" customHeight="1" x14ac:dyDescent="0.25">
      <c r="B14" s="307" t="s">
        <v>301</v>
      </c>
      <c r="C14" s="114" t="s">
        <v>125</v>
      </c>
      <c r="D14" s="171">
        <f t="shared" si="4"/>
        <v>5.8361070000000002</v>
      </c>
      <c r="E14" s="53">
        <v>0</v>
      </c>
      <c r="F14" s="172">
        <v>0.23482800000000001</v>
      </c>
      <c r="G14" s="272">
        <v>5.6012789999999999</v>
      </c>
      <c r="H14" s="172">
        <v>0</v>
      </c>
      <c r="I14" s="367">
        <v>0</v>
      </c>
      <c r="J14" s="176">
        <v>5.5609741499999998</v>
      </c>
      <c r="K14" s="176">
        <v>5.5609741499999998</v>
      </c>
      <c r="L14" s="177">
        <v>5.5609741499999998</v>
      </c>
      <c r="M14" s="120" t="s">
        <v>64</v>
      </c>
    </row>
    <row r="15" spans="2:13" ht="29.25" customHeight="1" x14ac:dyDescent="0.25">
      <c r="B15" s="123" t="s">
        <v>97</v>
      </c>
      <c r="C15" s="124" t="s">
        <v>98</v>
      </c>
      <c r="D15" s="133">
        <f>SUM(D16:D22)</f>
        <v>22.218400209999999</v>
      </c>
      <c r="E15" s="145">
        <f>SUM(E16:E22)</f>
        <v>6.2696070800000001</v>
      </c>
      <c r="F15" s="145">
        <f t="shared" ref="F15:L15" si="5">SUM(F16:F22)</f>
        <v>6.4743281300000008</v>
      </c>
      <c r="G15" s="57">
        <f t="shared" si="5"/>
        <v>6.2737150000000002</v>
      </c>
      <c r="H15" s="57">
        <f t="shared" si="5"/>
        <v>1.3169999999999999</v>
      </c>
      <c r="I15" s="366">
        <f t="shared" si="5"/>
        <v>1.88375</v>
      </c>
      <c r="J15" s="168">
        <f t="shared" si="5"/>
        <v>8.7766991999999995</v>
      </c>
      <c r="K15" s="168">
        <f t="shared" si="5"/>
        <v>8.7766991999999995</v>
      </c>
      <c r="L15" s="169">
        <f t="shared" si="5"/>
        <v>8.7754669300000003</v>
      </c>
      <c r="M15" s="136" t="s">
        <v>391</v>
      </c>
    </row>
    <row r="16" spans="2:13" ht="20.25" customHeight="1" x14ac:dyDescent="0.25">
      <c r="B16" s="364" t="s">
        <v>351</v>
      </c>
      <c r="C16" s="114" t="s">
        <v>127</v>
      </c>
      <c r="D16" s="171">
        <f>SUM(E16:I16)</f>
        <v>0.12238079</v>
      </c>
      <c r="E16" s="53">
        <v>5.2931649999999997E-2</v>
      </c>
      <c r="F16" s="172">
        <v>6.9449140000000006E-2</v>
      </c>
      <c r="G16" s="54">
        <v>0</v>
      </c>
      <c r="H16" s="172">
        <v>0</v>
      </c>
      <c r="I16" s="367">
        <v>0</v>
      </c>
      <c r="J16" s="118">
        <v>0</v>
      </c>
      <c r="K16" s="118">
        <v>0</v>
      </c>
      <c r="L16" s="119">
        <v>0</v>
      </c>
      <c r="M16" s="106" t="s">
        <v>64</v>
      </c>
    </row>
    <row r="17" spans="2:15" ht="20.25" customHeight="1" x14ac:dyDescent="0.25">
      <c r="B17" s="431" t="s">
        <v>303</v>
      </c>
      <c r="C17" s="114" t="s">
        <v>126</v>
      </c>
      <c r="D17" s="171">
        <f t="shared" ref="D17:D22" si="6">SUM(E17:I17)</f>
        <v>7.94598271</v>
      </c>
      <c r="E17" s="53">
        <v>3.0781292800000002</v>
      </c>
      <c r="F17" s="172">
        <v>3.6678534300000001</v>
      </c>
      <c r="G17" s="54">
        <v>1.2</v>
      </c>
      <c r="H17" s="54">
        <v>0</v>
      </c>
      <c r="I17" s="496">
        <v>0</v>
      </c>
      <c r="J17" s="176">
        <v>1.8571128499999996</v>
      </c>
      <c r="K17" s="176">
        <v>1.8571128499999996</v>
      </c>
      <c r="L17" s="177">
        <v>1.85588058</v>
      </c>
      <c r="M17" s="106" t="s">
        <v>71</v>
      </c>
    </row>
    <row r="18" spans="2:15" ht="20.25" customHeight="1" x14ac:dyDescent="0.25">
      <c r="B18" s="431" t="s">
        <v>352</v>
      </c>
      <c r="C18" s="114" t="s">
        <v>128</v>
      </c>
      <c r="D18" s="171">
        <f t="shared" si="6"/>
        <v>1.88847312</v>
      </c>
      <c r="E18" s="53">
        <v>0.22339756</v>
      </c>
      <c r="F18" s="172">
        <v>0.22077556000000001</v>
      </c>
      <c r="G18" s="54">
        <v>0.39929999999999999</v>
      </c>
      <c r="H18" s="54">
        <v>0.33</v>
      </c>
      <c r="I18" s="524">
        <v>0.71499999999999997</v>
      </c>
      <c r="J18" s="176">
        <v>1.71153285</v>
      </c>
      <c r="K18" s="176">
        <v>1.71153285</v>
      </c>
      <c r="L18" s="177">
        <v>1.71153285</v>
      </c>
      <c r="M18" s="106" t="s">
        <v>64</v>
      </c>
    </row>
    <row r="19" spans="2:15" ht="20.25" customHeight="1" x14ac:dyDescent="0.25">
      <c r="B19" s="431" t="s">
        <v>304</v>
      </c>
      <c r="C19" s="114" t="s">
        <v>129</v>
      </c>
      <c r="D19" s="171">
        <f t="shared" si="6"/>
        <v>6.5401485900000003</v>
      </c>
      <c r="E19" s="53">
        <v>2.86514859</v>
      </c>
      <c r="F19" s="172">
        <v>1.33125</v>
      </c>
      <c r="G19" s="54">
        <v>1.6875</v>
      </c>
      <c r="H19" s="54">
        <v>0.375</v>
      </c>
      <c r="I19" s="524">
        <v>0.28125</v>
      </c>
      <c r="J19" s="176">
        <v>4.1554409000000003</v>
      </c>
      <c r="K19" s="176">
        <v>4.1554409000000003</v>
      </c>
      <c r="L19" s="177">
        <v>4.1554409000000003</v>
      </c>
      <c r="M19" s="106" t="s">
        <v>64</v>
      </c>
    </row>
    <row r="20" spans="2:15" ht="20.25" customHeight="1" x14ac:dyDescent="0.25">
      <c r="B20" s="431" t="s">
        <v>400</v>
      </c>
      <c r="C20" s="114" t="s">
        <v>268</v>
      </c>
      <c r="D20" s="171">
        <f t="shared" si="6"/>
        <v>3.5494149999999998</v>
      </c>
      <c r="E20" s="53">
        <v>0</v>
      </c>
      <c r="F20" s="172">
        <v>0</v>
      </c>
      <c r="G20" s="266">
        <v>2.2299150000000001</v>
      </c>
      <c r="H20" s="54">
        <v>0.432</v>
      </c>
      <c r="I20" s="496">
        <f>0.759+0.1285</f>
        <v>0.88749999999999996</v>
      </c>
      <c r="J20" s="176">
        <v>0.19662238000000001</v>
      </c>
      <c r="K20" s="176">
        <v>0.19662238000000001</v>
      </c>
      <c r="L20" s="177">
        <v>0.19662238000000001</v>
      </c>
      <c r="M20" s="106" t="s">
        <v>64</v>
      </c>
    </row>
    <row r="21" spans="2:15" ht="20.25" customHeight="1" x14ac:dyDescent="0.25">
      <c r="B21" s="431" t="s">
        <v>353</v>
      </c>
      <c r="C21" s="114" t="s">
        <v>130</v>
      </c>
      <c r="D21" s="171">
        <f t="shared" si="6"/>
        <v>0.52499999999999991</v>
      </c>
      <c r="E21" s="53">
        <v>0.05</v>
      </c>
      <c r="F21" s="172">
        <v>0.105</v>
      </c>
      <c r="G21" s="54">
        <v>0.19</v>
      </c>
      <c r="H21" s="54">
        <v>0.18</v>
      </c>
      <c r="I21" s="496">
        <v>0</v>
      </c>
      <c r="J21" s="176">
        <v>0.45499803999999999</v>
      </c>
      <c r="K21" s="176">
        <v>0.45499803999999999</v>
      </c>
      <c r="L21" s="177">
        <v>0.45499803999999999</v>
      </c>
      <c r="M21" s="106" t="s">
        <v>71</v>
      </c>
    </row>
    <row r="22" spans="2:15" ht="20.25" customHeight="1" x14ac:dyDescent="0.25">
      <c r="B22" s="431" t="s">
        <v>305</v>
      </c>
      <c r="C22" s="114" t="s">
        <v>131</v>
      </c>
      <c r="D22" s="171">
        <f t="shared" si="6"/>
        <v>1.647</v>
      </c>
      <c r="E22" s="53">
        <v>0</v>
      </c>
      <c r="F22" s="172">
        <v>1.08</v>
      </c>
      <c r="G22" s="54">
        <v>0.56699999999999995</v>
      </c>
      <c r="H22" s="54">
        <v>0</v>
      </c>
      <c r="I22" s="524">
        <v>0</v>
      </c>
      <c r="J22" s="176">
        <v>0.40099217999999998</v>
      </c>
      <c r="K22" s="176">
        <v>0.40099217999999998</v>
      </c>
      <c r="L22" s="177">
        <v>0.40099217999999998</v>
      </c>
      <c r="M22" s="106" t="s">
        <v>71</v>
      </c>
    </row>
    <row r="23" spans="2:15" ht="29.25" customHeight="1" x14ac:dyDescent="0.25">
      <c r="B23" s="123" t="s">
        <v>132</v>
      </c>
      <c r="C23" s="124" t="s">
        <v>133</v>
      </c>
      <c r="D23" s="133">
        <f t="shared" ref="D23:H23" si="7">SUM(D24:D27)</f>
        <v>29.607338000000002</v>
      </c>
      <c r="E23" s="56">
        <f t="shared" si="7"/>
        <v>0</v>
      </c>
      <c r="F23" s="145">
        <f t="shared" si="7"/>
        <v>6.3509620000000009</v>
      </c>
      <c r="G23" s="57">
        <f t="shared" si="7"/>
        <v>10.059023</v>
      </c>
      <c r="H23" s="145">
        <f t="shared" si="7"/>
        <v>6.3424829999999996</v>
      </c>
      <c r="I23" s="366">
        <f t="shared" ref="I23" si="8">SUM(I24:I27)</f>
        <v>6.85487</v>
      </c>
      <c r="J23" s="168">
        <f>SUM(J24:J27)</f>
        <v>29.357988409999997</v>
      </c>
      <c r="K23" s="168">
        <f>SUM(K24:K27)</f>
        <v>29.357988409999997</v>
      </c>
      <c r="L23" s="169">
        <f>SUM(L24:L27)</f>
        <v>29.357988410000004</v>
      </c>
      <c r="M23" s="136" t="s">
        <v>391</v>
      </c>
      <c r="N23" s="28"/>
    </row>
    <row r="24" spans="2:15" ht="20.25" customHeight="1" x14ac:dyDescent="0.25">
      <c r="B24" s="307" t="s">
        <v>306</v>
      </c>
      <c r="C24" s="185" t="s">
        <v>134</v>
      </c>
      <c r="D24" s="171">
        <f>SUM(E24:I24)</f>
        <v>20.241601000000003</v>
      </c>
      <c r="E24" s="53">
        <v>0</v>
      </c>
      <c r="F24" s="172">
        <v>4.0323390000000003</v>
      </c>
      <c r="G24" s="54">
        <v>6.647805</v>
      </c>
      <c r="H24" s="172">
        <v>2.7065869999999999</v>
      </c>
      <c r="I24" s="365">
        <f>5.16615+1.68872</f>
        <v>6.85487</v>
      </c>
      <c r="J24" s="193">
        <v>20.241600899999998</v>
      </c>
      <c r="K24" s="176">
        <v>20.241600899999998</v>
      </c>
      <c r="L24" s="177">
        <v>20.241600900000002</v>
      </c>
      <c r="M24" s="106" t="s">
        <v>135</v>
      </c>
      <c r="N24" s="28"/>
    </row>
    <row r="25" spans="2:15" ht="20.25" customHeight="1" x14ac:dyDescent="0.25">
      <c r="B25" s="559" t="s">
        <v>307</v>
      </c>
      <c r="C25" s="614" t="s">
        <v>136</v>
      </c>
      <c r="D25" s="615">
        <f>SUM(E25:I25)</f>
        <v>7.6903159999999993</v>
      </c>
      <c r="E25" s="619">
        <v>0</v>
      </c>
      <c r="F25" s="616">
        <v>1.9157839999999999</v>
      </c>
      <c r="G25" s="617">
        <v>2.8872659999999999</v>
      </c>
      <c r="H25" s="618">
        <v>2.8872659999999999</v>
      </c>
      <c r="I25" s="620">
        <v>0</v>
      </c>
      <c r="J25" s="193">
        <v>7.3031653700000003</v>
      </c>
      <c r="K25" s="176">
        <v>7.3031653700000003</v>
      </c>
      <c r="L25" s="177">
        <v>7.3031653700000003</v>
      </c>
      <c r="M25" s="165" t="s">
        <v>137</v>
      </c>
      <c r="N25" s="28"/>
    </row>
    <row r="26" spans="2:15" ht="20.25" customHeight="1" x14ac:dyDescent="0.25">
      <c r="B26" s="559"/>
      <c r="C26" s="614"/>
      <c r="D26" s="615">
        <f t="shared" ref="D26" si="9">SUM(E26:H26)</f>
        <v>0</v>
      </c>
      <c r="E26" s="619"/>
      <c r="F26" s="616"/>
      <c r="G26" s="617"/>
      <c r="H26" s="618"/>
      <c r="I26" s="620"/>
      <c r="J26" s="193">
        <v>0.16200000000000001</v>
      </c>
      <c r="K26" s="176">
        <v>0.16200000000000001</v>
      </c>
      <c r="L26" s="177">
        <v>0.16200000000000001</v>
      </c>
      <c r="M26" s="165" t="s">
        <v>138</v>
      </c>
      <c r="N26" s="28"/>
    </row>
    <row r="27" spans="2:15" ht="20.25" customHeight="1" thickBot="1" x14ac:dyDescent="0.3">
      <c r="B27" s="307" t="s">
        <v>308</v>
      </c>
      <c r="C27" s="126" t="s">
        <v>139</v>
      </c>
      <c r="D27" s="171">
        <f>SUM(E27:I27)</f>
        <v>1.675421</v>
      </c>
      <c r="E27" s="53">
        <v>0</v>
      </c>
      <c r="F27" s="172">
        <v>0.402839</v>
      </c>
      <c r="G27" s="272">
        <v>0.52395199999999997</v>
      </c>
      <c r="H27" s="172">
        <v>0.74863000000000002</v>
      </c>
      <c r="I27" s="367">
        <v>0</v>
      </c>
      <c r="J27" s="176">
        <v>1.6512221400000002</v>
      </c>
      <c r="K27" s="176">
        <v>1.6512221400000002</v>
      </c>
      <c r="L27" s="177">
        <v>1.6512221400000002</v>
      </c>
      <c r="M27" s="120" t="s">
        <v>71</v>
      </c>
      <c r="N27" s="28"/>
    </row>
    <row r="28" spans="2:15" ht="20.25" customHeight="1" thickBot="1" x14ac:dyDescent="0.3">
      <c r="B28" s="82" t="s">
        <v>58</v>
      </c>
      <c r="C28" s="83"/>
      <c r="D28" s="181">
        <f t="shared" ref="D28:H28" si="10">+D8</f>
        <v>78.018631790000001</v>
      </c>
      <c r="E28" s="182">
        <f>+E8</f>
        <v>6.2696070800000001</v>
      </c>
      <c r="F28" s="253">
        <f t="shared" si="10"/>
        <v>32.292550130000002</v>
      </c>
      <c r="G28" s="183">
        <f>+G8</f>
        <v>22.496016999999998</v>
      </c>
      <c r="H28" s="253">
        <f t="shared" si="10"/>
        <v>8.221837579999999</v>
      </c>
      <c r="I28" s="424">
        <f t="shared" ref="I28" si="11">+I8</f>
        <v>8.7386200000000009</v>
      </c>
      <c r="J28" s="415">
        <f>+J8</f>
        <v>63.74490492999999</v>
      </c>
      <c r="K28" s="415">
        <f t="shared" ref="K28:L28" si="12">+K8</f>
        <v>63.74490492999999</v>
      </c>
      <c r="L28" s="416">
        <f t="shared" si="12"/>
        <v>63.743672660000009</v>
      </c>
      <c r="M28" s="107"/>
    </row>
    <row r="29" spans="2:15" ht="11.25" customHeight="1" thickTop="1" x14ac:dyDescent="0.25">
      <c r="B29" s="63"/>
    </row>
    <row r="30" spans="2:15" x14ac:dyDescent="0.25">
      <c r="B30" s="108"/>
      <c r="D30" s="26"/>
      <c r="E30" s="26"/>
      <c r="F30" s="26"/>
      <c r="G30" s="26"/>
      <c r="H30" s="26"/>
      <c r="I30" s="26"/>
      <c r="J30" s="26"/>
      <c r="K30" s="26"/>
      <c r="L30" s="26"/>
    </row>
    <row r="31" spans="2:15" x14ac:dyDescent="0.25">
      <c r="B31" s="532"/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</row>
    <row r="32" spans="2:15" x14ac:dyDescent="0.25">
      <c r="B32" s="108"/>
    </row>
    <row r="33" spans="2:13" x14ac:dyDescent="0.25">
      <c r="B33" s="109"/>
    </row>
    <row r="34" spans="2:13" x14ac:dyDescent="0.25">
      <c r="B34" s="109"/>
      <c r="G34" s="296"/>
    </row>
    <row r="35" spans="2:13" x14ac:dyDescent="0.25">
      <c r="C35" s="7"/>
      <c r="M35" s="8"/>
    </row>
    <row r="36" spans="2:13" x14ac:dyDescent="0.25">
      <c r="C36" s="27"/>
    </row>
    <row r="37" spans="2:13" x14ac:dyDescent="0.25">
      <c r="C37" s="27"/>
    </row>
    <row r="38" spans="2:13" x14ac:dyDescent="0.25">
      <c r="C38" s="27"/>
    </row>
    <row r="39" spans="2:13" x14ac:dyDescent="0.25">
      <c r="C39" s="27"/>
    </row>
    <row r="40" spans="2:13" x14ac:dyDescent="0.25">
      <c r="C40" s="27"/>
    </row>
    <row r="41" spans="2:13" x14ac:dyDescent="0.25">
      <c r="C41" s="27"/>
    </row>
    <row r="42" spans="2:13" x14ac:dyDescent="0.25">
      <c r="C42" s="27"/>
    </row>
    <row r="43" spans="2:13" x14ac:dyDescent="0.25">
      <c r="C43" s="27"/>
    </row>
    <row r="44" spans="2:13" x14ac:dyDescent="0.25">
      <c r="C44" s="27"/>
    </row>
    <row r="45" spans="2:13" x14ac:dyDescent="0.25">
      <c r="C45" s="27"/>
    </row>
    <row r="46" spans="2:13" x14ac:dyDescent="0.25">
      <c r="C46" s="27"/>
    </row>
    <row r="48" spans="2:13" x14ac:dyDescent="0.25">
      <c r="C48" s="7"/>
    </row>
    <row r="50" spans="3:3" x14ac:dyDescent="0.25">
      <c r="C50" s="7"/>
    </row>
    <row r="52" spans="3:3" x14ac:dyDescent="0.25">
      <c r="C52" s="7"/>
    </row>
  </sheetData>
  <mergeCells count="15">
    <mergeCell ref="B31:O31"/>
    <mergeCell ref="B2:M2"/>
    <mergeCell ref="B3:M3"/>
    <mergeCell ref="B5:C7"/>
    <mergeCell ref="M5:M7"/>
    <mergeCell ref="J5:L6"/>
    <mergeCell ref="B25:B26"/>
    <mergeCell ref="D5:I6"/>
    <mergeCell ref="C25:C26"/>
    <mergeCell ref="D25:D26"/>
    <mergeCell ref="F25:F26"/>
    <mergeCell ref="G25:G26"/>
    <mergeCell ref="H25:H26"/>
    <mergeCell ref="E25:E26"/>
    <mergeCell ref="I25:I26"/>
  </mergeCells>
  <hyperlinks>
    <hyperlink ref="C27" r:id="rId1"/>
    <hyperlink ref="C9" r:id="rId2" location="eduacion_cuadro"/>
    <hyperlink ref="C24" r:id="rId3"/>
    <hyperlink ref="M25" r:id="rId4" display="Ejecución directa y convocatoria subvenciones"/>
    <hyperlink ref="M26" r:id="rId5" display="      Convocatoria de subvenciones"/>
    <hyperlink ref="G27" r:id="rId6" display="https://www.boe.es/boe/dias/2022/08/03/pdfs/BOE-A-2022-13093.pdf"/>
    <hyperlink ref="G25:G26" r:id="rId7" display="https://www.boe.es/boe/dias/2022/08/03/pdfs/BOE-A-2022-13094.pdf"/>
    <hyperlink ref="C25:C26" r:id="rId8" display="* PROA +"/>
    <hyperlink ref="G14" r:id="rId9" display="https://www.boe.es/boe/dias/2022/08/03/pdfs/BOE-A-2022-13096.pdf"/>
    <hyperlink ref="F9" r:id="rId10" display="https://www.boe.es/boe/dias/2021/09/23/pdfs/BOE-A-2021-15397.pdf"/>
    <hyperlink ref="G10" r:id="rId11" display="https://www.boe.es/boe/dias/2022/12/14/pdfs/BOE-A-2022-21172.pdf"/>
    <hyperlink ref="H10" r:id="rId12" display="https://www.boe.es/boe/dias/2023/07/03/pdfs/BOE-A-2023-15427.pdf"/>
    <hyperlink ref="I24" r:id="rId13" display="https://www.boe.es/boe/dias/2024/10/28/pdfs/BOE-A-2024-22177.pdf"/>
    <hyperlink ref="G20" r:id="rId14" display="https://www.todofp.es/comunes/noticias/2022/23-11-2022redestatalcentrosexcelenciafp.html"/>
    <hyperlink ref="I18" r:id="rId15" display="https://www.boe.es/diario_boe/txt.php?id=BOE-A-2024-25845"/>
    <hyperlink ref="I19" r:id="rId16" display="https://www.boe.es/diario_boe/txt.php?id=BOE-A-2024-25845"/>
    <hyperlink ref="J25" r:id="rId17" display="https://www.educastur.es/documents/34868/40144/2021-11-proyectos-PROA%2B-convoca-publicos-res.pdf/fe4d0346-c1da-dc2e-b93d-39ec678481c1?t=1636105294420"/>
    <hyperlink ref="J26" r:id="rId18" display="https://sede.asturias.es/bopa/2022/01/25/2022-00200.pdf"/>
    <hyperlink ref="J24" r:id="rId19" display="C:\Users\MANUEASG\Downloads\RES Y CONVOCATORIA FIRM Y REGIST.PDF"/>
  </hyperlinks>
  <printOptions horizontalCentered="1" verticalCentered="1"/>
  <pageMargins left="0" right="0" top="0" bottom="0" header="0" footer="0"/>
  <pageSetup paperSize="9" scale="55" fitToHeight="0" orientation="landscape" r:id="rId20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6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5.28515625" style="2" customWidth="1"/>
    <col min="3" max="3" width="95.85546875" style="1" customWidth="1"/>
    <col min="4" max="8" width="9" style="1" customWidth="1"/>
    <col min="9" max="11" width="16.28515625" style="1" customWidth="1"/>
    <col min="12" max="12" width="75.85546875" style="1" customWidth="1"/>
    <col min="13" max="15" width="11.42578125" style="1"/>
    <col min="16" max="16" width="47.140625" style="1" customWidth="1"/>
    <col min="17" max="16384" width="11.42578125" style="1"/>
  </cols>
  <sheetData>
    <row r="1" spans="2:12" ht="75.75" customHeight="1" x14ac:dyDescent="0.25"/>
    <row r="2" spans="2:12" ht="17.25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2:12" ht="17.25" x14ac:dyDescent="0.25">
      <c r="B3" s="542" t="s">
        <v>499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2:12" ht="7.5" customHeight="1" thickBot="1" x14ac:dyDescent="0.3"/>
    <row r="5" spans="2:12" ht="27.75" customHeight="1" thickTop="1" x14ac:dyDescent="0.25">
      <c r="B5" s="543" t="s">
        <v>47</v>
      </c>
      <c r="C5" s="544"/>
      <c r="D5" s="552" t="s">
        <v>527</v>
      </c>
      <c r="E5" s="553"/>
      <c r="F5" s="553"/>
      <c r="G5" s="553"/>
      <c r="H5" s="549"/>
      <c r="I5" s="553" t="s">
        <v>530</v>
      </c>
      <c r="J5" s="553"/>
      <c r="K5" s="549"/>
      <c r="L5" s="556" t="s">
        <v>59</v>
      </c>
    </row>
    <row r="6" spans="2:12" ht="27" customHeight="1" thickBot="1" x14ac:dyDescent="0.3">
      <c r="B6" s="545"/>
      <c r="C6" s="546"/>
      <c r="D6" s="555"/>
      <c r="E6" s="554"/>
      <c r="F6" s="554"/>
      <c r="G6" s="554"/>
      <c r="H6" s="551"/>
      <c r="I6" s="554"/>
      <c r="J6" s="554"/>
      <c r="K6" s="551"/>
      <c r="L6" s="557"/>
    </row>
    <row r="7" spans="2:12" ht="39.7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32">
        <v>2023</v>
      </c>
      <c r="H7" s="411">
        <v>2024</v>
      </c>
      <c r="I7" s="73" t="s">
        <v>2</v>
      </c>
      <c r="J7" s="73" t="s">
        <v>3</v>
      </c>
      <c r="K7" s="99" t="s">
        <v>4</v>
      </c>
      <c r="L7" s="558"/>
    </row>
    <row r="8" spans="2:12" ht="20.25" customHeight="1" thickBot="1" x14ac:dyDescent="0.3">
      <c r="B8" s="76" t="s">
        <v>65</v>
      </c>
      <c r="C8" s="77" t="s">
        <v>66</v>
      </c>
      <c r="D8" s="90">
        <f t="shared" ref="D8:G8" si="0">+D12+D9</f>
        <v>27.75500847</v>
      </c>
      <c r="E8" s="35">
        <f t="shared" si="0"/>
        <v>22.829407</v>
      </c>
      <c r="F8" s="38">
        <f t="shared" si="0"/>
        <v>4.5539181800000001</v>
      </c>
      <c r="G8" s="38">
        <f t="shared" si="0"/>
        <v>0.37168329</v>
      </c>
      <c r="H8" s="91">
        <f t="shared" ref="H8" si="1">+H12+H9</f>
        <v>0</v>
      </c>
      <c r="I8" s="75">
        <f>+I12+I9</f>
        <v>27.979091409999995</v>
      </c>
      <c r="J8" s="75">
        <f>+J12+J9</f>
        <v>27.979091409999995</v>
      </c>
      <c r="K8" s="101">
        <f>+K12+K9</f>
        <v>24.16385313</v>
      </c>
      <c r="L8" s="117"/>
    </row>
    <row r="9" spans="2:12" ht="20.25" customHeight="1" x14ac:dyDescent="0.25">
      <c r="B9" s="123" t="s">
        <v>73</v>
      </c>
      <c r="C9" s="195" t="s">
        <v>74</v>
      </c>
      <c r="D9" s="159">
        <f t="shared" ref="D9:G9" si="2">+D10+D11</f>
        <v>27.75500847</v>
      </c>
      <c r="E9" s="42">
        <f t="shared" si="2"/>
        <v>22.829407</v>
      </c>
      <c r="F9" s="43">
        <f t="shared" si="2"/>
        <v>4.5539181800000001</v>
      </c>
      <c r="G9" s="43">
        <f t="shared" si="2"/>
        <v>0.37168329</v>
      </c>
      <c r="H9" s="132">
        <f t="shared" ref="H9:K9" si="3">+H10+H11</f>
        <v>0</v>
      </c>
      <c r="I9" s="41">
        <f t="shared" si="3"/>
        <v>27.979091409999995</v>
      </c>
      <c r="J9" s="41">
        <f t="shared" si="3"/>
        <v>27.979091409999995</v>
      </c>
      <c r="K9" s="132">
        <f t="shared" si="3"/>
        <v>24.16385313</v>
      </c>
      <c r="L9" s="134" t="s">
        <v>169</v>
      </c>
    </row>
    <row r="10" spans="2:12" ht="20.25" customHeight="1" x14ac:dyDescent="0.25">
      <c r="B10" s="125" t="s">
        <v>314</v>
      </c>
      <c r="C10" s="126" t="s">
        <v>170</v>
      </c>
      <c r="D10" s="115">
        <f>SUM(E10:G10)</f>
        <v>19.323293</v>
      </c>
      <c r="E10" s="45">
        <v>19.323293</v>
      </c>
      <c r="F10" s="46">
        <v>0</v>
      </c>
      <c r="G10" s="46">
        <v>0</v>
      </c>
      <c r="H10" s="116">
        <v>0</v>
      </c>
      <c r="I10" s="176">
        <v>20.357701309999996</v>
      </c>
      <c r="J10" s="176">
        <v>20.357701309999996</v>
      </c>
      <c r="K10" s="177">
        <v>16.973064369999999</v>
      </c>
      <c r="L10" s="120" t="s">
        <v>171</v>
      </c>
    </row>
    <row r="11" spans="2:12" ht="20.25" customHeight="1" thickBot="1" x14ac:dyDescent="0.3">
      <c r="B11" s="125" t="s">
        <v>315</v>
      </c>
      <c r="C11" s="126" t="s">
        <v>172</v>
      </c>
      <c r="D11" s="115">
        <f>SUM(E11:G11)</f>
        <v>8.4317154700000003</v>
      </c>
      <c r="E11" s="45">
        <v>3.5061140000000002</v>
      </c>
      <c r="F11" s="298">
        <v>4.5539181800000001</v>
      </c>
      <c r="G11" s="46">
        <v>0.37168329</v>
      </c>
      <c r="H11" s="116">
        <v>0</v>
      </c>
      <c r="I11" s="193">
        <v>7.6213900999999993</v>
      </c>
      <c r="J11" s="176">
        <v>7.6213900999999993</v>
      </c>
      <c r="K11" s="384">
        <v>7.1907887599999993</v>
      </c>
      <c r="L11" s="120" t="s">
        <v>509</v>
      </c>
    </row>
    <row r="12" spans="2:12" ht="20.25" hidden="1" customHeight="1" x14ac:dyDescent="0.25">
      <c r="B12" s="123" t="s">
        <v>173</v>
      </c>
      <c r="C12" s="195" t="s">
        <v>174</v>
      </c>
      <c r="D12" s="159">
        <f t="shared" ref="D12:G12" si="4">+D13+D14</f>
        <v>0</v>
      </c>
      <c r="E12" s="42">
        <f t="shared" si="4"/>
        <v>0</v>
      </c>
      <c r="F12" s="43">
        <f t="shared" si="4"/>
        <v>0</v>
      </c>
      <c r="G12" s="43">
        <f t="shared" si="4"/>
        <v>0</v>
      </c>
      <c r="H12" s="132"/>
      <c r="I12" s="41">
        <f t="shared" ref="I12:K12" si="5">+I13+I14</f>
        <v>0</v>
      </c>
      <c r="J12" s="41">
        <f t="shared" si="5"/>
        <v>0</v>
      </c>
      <c r="K12" s="132">
        <f t="shared" si="5"/>
        <v>0</v>
      </c>
      <c r="L12" s="134" t="s">
        <v>175</v>
      </c>
    </row>
    <row r="13" spans="2:12" ht="20.25" hidden="1" customHeight="1" x14ac:dyDescent="0.25">
      <c r="B13" s="125" t="s">
        <v>316</v>
      </c>
      <c r="C13" s="80" t="s">
        <v>176</v>
      </c>
      <c r="D13" s="115">
        <f>SUM(E13:G13)</f>
        <v>0</v>
      </c>
      <c r="E13" s="45">
        <v>0</v>
      </c>
      <c r="F13" s="46">
        <v>0</v>
      </c>
      <c r="G13" s="46">
        <v>0</v>
      </c>
      <c r="H13" s="116"/>
      <c r="I13" s="118">
        <v>0</v>
      </c>
      <c r="J13" s="118">
        <v>0</v>
      </c>
      <c r="K13" s="119">
        <v>0</v>
      </c>
      <c r="L13" s="120" t="s">
        <v>177</v>
      </c>
    </row>
    <row r="14" spans="2:12" ht="20.25" hidden="1" customHeight="1" thickBot="1" x14ac:dyDescent="0.3">
      <c r="B14" s="125" t="s">
        <v>317</v>
      </c>
      <c r="C14" s="80" t="s">
        <v>178</v>
      </c>
      <c r="D14" s="115">
        <f>SUM(E14:G14)</f>
        <v>0</v>
      </c>
      <c r="E14" s="45">
        <v>0</v>
      </c>
      <c r="F14" s="46">
        <v>0</v>
      </c>
      <c r="G14" s="46">
        <v>0</v>
      </c>
      <c r="H14" s="116"/>
      <c r="I14" s="118">
        <v>0</v>
      </c>
      <c r="J14" s="118">
        <v>0</v>
      </c>
      <c r="K14" s="119">
        <v>0</v>
      </c>
      <c r="L14" s="120" t="s">
        <v>179</v>
      </c>
    </row>
    <row r="15" spans="2:12" ht="20.25" customHeight="1" thickBot="1" x14ac:dyDescent="0.3">
      <c r="B15" s="76" t="s">
        <v>49</v>
      </c>
      <c r="C15" s="77" t="s">
        <v>180</v>
      </c>
      <c r="D15" s="90">
        <f>+D16+D29+D22</f>
        <v>33.03652194</v>
      </c>
      <c r="E15" s="35">
        <f t="shared" ref="E15:K15" si="6">+E16+E29+E22</f>
        <v>19.234589999999997</v>
      </c>
      <c r="F15" s="38">
        <f t="shared" si="6"/>
        <v>8.3461569999999998</v>
      </c>
      <c r="G15" s="38">
        <f t="shared" si="6"/>
        <v>0</v>
      </c>
      <c r="H15" s="91">
        <f t="shared" si="6"/>
        <v>5.4557749399999995</v>
      </c>
      <c r="I15" s="75">
        <f t="shared" si="6"/>
        <v>33.413647870000005</v>
      </c>
      <c r="J15" s="75">
        <f t="shared" si="6"/>
        <v>33.285390370000002</v>
      </c>
      <c r="K15" s="101">
        <f t="shared" si="6"/>
        <v>28.953716909999997</v>
      </c>
      <c r="L15" s="104"/>
    </row>
    <row r="16" spans="2:12" ht="20.25" customHeight="1" x14ac:dyDescent="0.25">
      <c r="B16" s="78" t="s">
        <v>181</v>
      </c>
      <c r="C16" s="196" t="s">
        <v>182</v>
      </c>
      <c r="D16" s="88">
        <f t="shared" ref="D16:G16" si="7">SUM(D17:D21)</f>
        <v>17.416725999999997</v>
      </c>
      <c r="E16" s="36">
        <f t="shared" si="7"/>
        <v>15.894803999999999</v>
      </c>
      <c r="F16" s="39">
        <f t="shared" si="7"/>
        <v>1.521922</v>
      </c>
      <c r="G16" s="39">
        <f t="shared" si="7"/>
        <v>0</v>
      </c>
      <c r="H16" s="89">
        <f t="shared" ref="H16" si="8">SUM(H17:H21)</f>
        <v>0</v>
      </c>
      <c r="I16" s="33">
        <f t="shared" ref="I16:K16" si="9">SUM(I17:I21)</f>
        <v>17.11066289</v>
      </c>
      <c r="J16" s="33">
        <f t="shared" si="9"/>
        <v>17.11066289</v>
      </c>
      <c r="K16" s="89">
        <f t="shared" si="9"/>
        <v>15.814720379999997</v>
      </c>
      <c r="L16" s="105" t="s">
        <v>396</v>
      </c>
    </row>
    <row r="17" spans="2:16" ht="20.25" customHeight="1" x14ac:dyDescent="0.25">
      <c r="B17" s="310" t="s">
        <v>320</v>
      </c>
      <c r="C17" s="114" t="s">
        <v>345</v>
      </c>
      <c r="D17" s="115">
        <f>SUM(E17:G17)</f>
        <v>6.128552</v>
      </c>
      <c r="E17" s="45">
        <v>6.128552</v>
      </c>
      <c r="F17" s="264">
        <v>0</v>
      </c>
      <c r="G17" s="46">
        <v>0</v>
      </c>
      <c r="H17" s="116">
        <v>0</v>
      </c>
      <c r="I17" s="176">
        <v>6.0096055899999996</v>
      </c>
      <c r="J17" s="176">
        <v>6.0096055899999996</v>
      </c>
      <c r="K17" s="177">
        <v>5.7525096400000004</v>
      </c>
      <c r="L17" s="106" t="s">
        <v>71</v>
      </c>
      <c r="M17" s="28"/>
    </row>
    <row r="18" spans="2:16" ht="20.25" customHeight="1" x14ac:dyDescent="0.25">
      <c r="B18" s="559" t="s">
        <v>319</v>
      </c>
      <c r="C18" s="127" t="s">
        <v>183</v>
      </c>
      <c r="D18" s="115">
        <f>SUM(E18:G18)</f>
        <v>2.8786</v>
      </c>
      <c r="E18" s="45">
        <v>2.8786</v>
      </c>
      <c r="F18" s="46">
        <v>0</v>
      </c>
      <c r="G18" s="46">
        <v>0</v>
      </c>
      <c r="H18" s="116">
        <v>0</v>
      </c>
      <c r="I18" s="176">
        <v>2.8447555000000002</v>
      </c>
      <c r="J18" s="176">
        <v>2.8447555000000002</v>
      </c>
      <c r="K18" s="177">
        <v>2.4190380699999992</v>
      </c>
      <c r="L18" s="106" t="s">
        <v>71</v>
      </c>
      <c r="M18" s="28" t="s">
        <v>520</v>
      </c>
    </row>
    <row r="19" spans="2:16" ht="20.25" customHeight="1" x14ac:dyDescent="0.25">
      <c r="B19" s="559"/>
      <c r="C19" s="127" t="s">
        <v>184</v>
      </c>
      <c r="D19" s="115">
        <f>SUM(E19:G19)</f>
        <v>2.0649999999999999</v>
      </c>
      <c r="E19" s="45">
        <v>2.0649999999999999</v>
      </c>
      <c r="F19" s="46">
        <v>0</v>
      </c>
      <c r="G19" s="46">
        <v>0</v>
      </c>
      <c r="H19" s="116">
        <v>0</v>
      </c>
      <c r="I19" s="176">
        <v>2.02321946</v>
      </c>
      <c r="J19" s="176">
        <v>2.02321946</v>
      </c>
      <c r="K19" s="177">
        <v>1.8645735400000001</v>
      </c>
      <c r="L19" s="106" t="s">
        <v>185</v>
      </c>
      <c r="M19" s="28">
        <v>2844755.5</v>
      </c>
      <c r="N19" s="1">
        <v>2844755.5</v>
      </c>
      <c r="O19" s="1">
        <v>2408862.5499999993</v>
      </c>
      <c r="P19" s="1">
        <v>0</v>
      </c>
    </row>
    <row r="20" spans="2:16" ht="20.25" customHeight="1" x14ac:dyDescent="0.25">
      <c r="B20" s="559"/>
      <c r="C20" s="127" t="s">
        <v>186</v>
      </c>
      <c r="D20" s="115">
        <f>SUM(E20:G20)</f>
        <v>4.8226519999999997</v>
      </c>
      <c r="E20" s="45">
        <v>4.8226519999999997</v>
      </c>
      <c r="F20" s="46">
        <v>0</v>
      </c>
      <c r="G20" s="46">
        <v>0</v>
      </c>
      <c r="H20" s="116">
        <v>0</v>
      </c>
      <c r="I20" s="286">
        <v>4.7111621399999999</v>
      </c>
      <c r="J20" s="176">
        <v>4.7111621399999999</v>
      </c>
      <c r="K20" s="177">
        <v>4.2566789299999988</v>
      </c>
      <c r="L20" s="120" t="s">
        <v>271</v>
      </c>
      <c r="M20" s="28" t="s">
        <v>521</v>
      </c>
    </row>
    <row r="21" spans="2:16" ht="20.25" customHeight="1" x14ac:dyDescent="0.25">
      <c r="B21" s="125" t="s">
        <v>347</v>
      </c>
      <c r="C21" s="127" t="s">
        <v>507</v>
      </c>
      <c r="D21" s="115">
        <f>SUM(E21:G21)</f>
        <v>1.521922</v>
      </c>
      <c r="E21" s="45">
        <v>0</v>
      </c>
      <c r="F21" s="295">
        <v>1.521922</v>
      </c>
      <c r="G21" s="46">
        <v>0</v>
      </c>
      <c r="H21" s="116">
        <v>0</v>
      </c>
      <c r="I21" s="176">
        <v>1.5219202000000001</v>
      </c>
      <c r="J21" s="176">
        <v>1.5219202000000001</v>
      </c>
      <c r="K21" s="177">
        <v>1.5219202000000001</v>
      </c>
      <c r="L21" s="120" t="s">
        <v>261</v>
      </c>
      <c r="M21" s="28">
        <v>2023219.46</v>
      </c>
      <c r="N21" s="1">
        <v>2023219.46</v>
      </c>
      <c r="O21" s="1">
        <v>1864573.54</v>
      </c>
      <c r="P21" s="1">
        <v>-28342.01</v>
      </c>
    </row>
    <row r="22" spans="2:16" ht="20.25" customHeight="1" x14ac:dyDescent="0.25">
      <c r="B22" s="123" t="s">
        <v>51</v>
      </c>
      <c r="C22" s="124" t="s">
        <v>52</v>
      </c>
      <c r="D22" s="159">
        <f>SUM(D23:D28)</f>
        <v>10.90928094</v>
      </c>
      <c r="E22" s="142">
        <f t="shared" ref="E22:K22" si="10">SUM(E23:E28)</f>
        <v>2.3199459999999998</v>
      </c>
      <c r="F22" s="43">
        <f t="shared" si="10"/>
        <v>3.1335600000000001</v>
      </c>
      <c r="G22" s="43">
        <f t="shared" si="10"/>
        <v>0</v>
      </c>
      <c r="H22" s="132">
        <f t="shared" si="10"/>
        <v>5.4557749399999995</v>
      </c>
      <c r="I22" s="159">
        <f t="shared" si="10"/>
        <v>11.59394898</v>
      </c>
      <c r="J22" s="163">
        <f t="shared" si="10"/>
        <v>11.46569148</v>
      </c>
      <c r="K22" s="164">
        <f t="shared" si="10"/>
        <v>9.9868605300000013</v>
      </c>
      <c r="L22" s="134" t="s">
        <v>393</v>
      </c>
      <c r="M22" s="28">
        <v>1994877.45</v>
      </c>
      <c r="N22" s="1">
        <v>1994877.45</v>
      </c>
      <c r="O22" s="1">
        <v>1836231.53</v>
      </c>
    </row>
    <row r="23" spans="2:16" ht="29.25" customHeight="1" x14ac:dyDescent="0.25">
      <c r="B23" s="450" t="s">
        <v>280</v>
      </c>
      <c r="C23" s="80" t="s">
        <v>53</v>
      </c>
      <c r="D23" s="115">
        <f>SUM(E23:G23)</f>
        <v>2.3199459999999998</v>
      </c>
      <c r="E23" s="143">
        <v>2.3199459999999998</v>
      </c>
      <c r="F23" s="46">
        <v>0</v>
      </c>
      <c r="G23" s="46">
        <v>0</v>
      </c>
      <c r="H23" s="116">
        <v>0</v>
      </c>
      <c r="I23" s="187">
        <v>2.2823777000000001</v>
      </c>
      <c r="J23" s="176">
        <v>2.2823777000000001</v>
      </c>
      <c r="K23" s="177">
        <v>2.2023777</v>
      </c>
      <c r="L23" s="106" t="s">
        <v>251</v>
      </c>
      <c r="M23" s="28" t="s">
        <v>522</v>
      </c>
    </row>
    <row r="24" spans="2:16" ht="20.25" customHeight="1" x14ac:dyDescent="0.25">
      <c r="B24" s="450" t="s">
        <v>281</v>
      </c>
      <c r="C24" s="80" t="s">
        <v>248</v>
      </c>
      <c r="D24" s="115">
        <f t="shared" ref="D24:D25" si="11">SUM(E24:G24)</f>
        <v>1.68276</v>
      </c>
      <c r="E24" s="143">
        <v>0</v>
      </c>
      <c r="F24" s="46">
        <v>1.68276</v>
      </c>
      <c r="G24" s="46">
        <v>0</v>
      </c>
      <c r="H24" s="116">
        <v>0</v>
      </c>
      <c r="I24" s="175">
        <v>1.9316092599999999</v>
      </c>
      <c r="J24" s="176">
        <v>1.9316092599999999</v>
      </c>
      <c r="K24" s="177">
        <v>1.5209293500000001</v>
      </c>
      <c r="L24" s="106" t="s">
        <v>247</v>
      </c>
      <c r="M24" s="28">
        <v>4822626.0000000009</v>
      </c>
      <c r="N24" s="1">
        <v>4822626.0000000009</v>
      </c>
      <c r="O24" s="1">
        <v>4368142.790000001</v>
      </c>
      <c r="P24" s="1">
        <v>-83121.850000000006</v>
      </c>
    </row>
    <row r="25" spans="2:16" ht="20.25" customHeight="1" x14ac:dyDescent="0.25">
      <c r="B25" s="450" t="s">
        <v>282</v>
      </c>
      <c r="C25" s="197" t="s">
        <v>462</v>
      </c>
      <c r="D25" s="115">
        <f t="shared" si="11"/>
        <v>1.4508000000000001</v>
      </c>
      <c r="E25" s="143">
        <v>0</v>
      </c>
      <c r="F25" s="46">
        <v>1.4508000000000001</v>
      </c>
      <c r="G25" s="46">
        <v>0</v>
      </c>
      <c r="H25" s="116">
        <v>0</v>
      </c>
      <c r="I25" s="175">
        <v>1.7966958500000001</v>
      </c>
      <c r="J25" s="176">
        <v>1.7966958500000001</v>
      </c>
      <c r="K25" s="177">
        <v>1.71263477</v>
      </c>
      <c r="L25" s="106" t="s">
        <v>71</v>
      </c>
      <c r="M25" s="28">
        <v>4739504.1500000013</v>
      </c>
      <c r="O25" s="1">
        <v>4285020.9400000013</v>
      </c>
    </row>
    <row r="26" spans="2:16" ht="20.25" customHeight="1" x14ac:dyDescent="0.25">
      <c r="B26" s="425" t="s">
        <v>469</v>
      </c>
      <c r="C26" s="427" t="s">
        <v>461</v>
      </c>
      <c r="D26" s="115">
        <f>SUM(E26:H26)</f>
        <v>1.7334000000000001</v>
      </c>
      <c r="E26" s="143">
        <v>0</v>
      </c>
      <c r="F26" s="46">
        <v>0</v>
      </c>
      <c r="G26" s="46">
        <v>0</v>
      </c>
      <c r="H26" s="284">
        <v>1.7334000000000001</v>
      </c>
      <c r="I26" s="175">
        <v>0.96202005000000002</v>
      </c>
      <c r="J26" s="176">
        <v>0.96202005000000002</v>
      </c>
      <c r="K26" s="177">
        <v>0.33417614000000001</v>
      </c>
      <c r="L26" s="106" t="s">
        <v>71</v>
      </c>
      <c r="M26" s="28"/>
    </row>
    <row r="27" spans="2:16" ht="20.25" customHeight="1" x14ac:dyDescent="0.25">
      <c r="B27" s="425" t="s">
        <v>470</v>
      </c>
      <c r="C27" s="427" t="s">
        <v>471</v>
      </c>
      <c r="D27" s="115">
        <f t="shared" ref="D27:D28" si="12">SUM(E27:H27)</f>
        <v>0.74233780000000005</v>
      </c>
      <c r="E27" s="143">
        <v>0</v>
      </c>
      <c r="F27" s="46">
        <v>0</v>
      </c>
      <c r="G27" s="46">
        <v>0</v>
      </c>
      <c r="H27" s="284">
        <v>0.74233780000000005</v>
      </c>
      <c r="I27" s="175">
        <v>1.2002529099999999</v>
      </c>
      <c r="J27" s="176">
        <v>1.2002529099999999</v>
      </c>
      <c r="K27" s="177">
        <v>1.0437778900000001</v>
      </c>
      <c r="L27" s="106" t="s">
        <v>71</v>
      </c>
      <c r="M27" s="28"/>
    </row>
    <row r="28" spans="2:16" ht="20.25" customHeight="1" thickBot="1" x14ac:dyDescent="0.3">
      <c r="B28" s="425" t="s">
        <v>472</v>
      </c>
      <c r="C28" s="427" t="s">
        <v>473</v>
      </c>
      <c r="D28" s="115">
        <f t="shared" si="12"/>
        <v>2.9800371399999999</v>
      </c>
      <c r="E28" s="143">
        <v>0</v>
      </c>
      <c r="F28" s="46">
        <v>0</v>
      </c>
      <c r="G28" s="46">
        <v>0</v>
      </c>
      <c r="H28" s="284">
        <v>2.9800371399999999</v>
      </c>
      <c r="I28" s="525">
        <v>3.4209932099999998</v>
      </c>
      <c r="J28" s="176">
        <v>3.2927357100000001</v>
      </c>
      <c r="K28" s="177">
        <v>3.1729646800000002</v>
      </c>
      <c r="L28" s="106" t="s">
        <v>71</v>
      </c>
      <c r="M28" s="28"/>
    </row>
    <row r="29" spans="2:16" ht="20.25" customHeight="1" x14ac:dyDescent="0.25">
      <c r="B29" s="123" t="s">
        <v>187</v>
      </c>
      <c r="C29" s="195" t="s">
        <v>188</v>
      </c>
      <c r="D29" s="159">
        <f>+D30+D31</f>
        <v>4.710515</v>
      </c>
      <c r="E29" s="42">
        <f t="shared" ref="E29:G29" si="13">+E30+E31</f>
        <v>1.0198400000000001</v>
      </c>
      <c r="F29" s="43">
        <f t="shared" si="13"/>
        <v>3.6906749999999997</v>
      </c>
      <c r="G29" s="43">
        <f t="shared" si="13"/>
        <v>0</v>
      </c>
      <c r="H29" s="132">
        <f t="shared" ref="H29:K29" si="14">+H30+H31</f>
        <v>0</v>
      </c>
      <c r="I29" s="41">
        <f t="shared" si="14"/>
        <v>4.7090360000000002</v>
      </c>
      <c r="J29" s="41">
        <f t="shared" si="14"/>
        <v>4.7090360000000002</v>
      </c>
      <c r="K29" s="132">
        <f t="shared" si="14"/>
        <v>3.152136</v>
      </c>
      <c r="L29" s="134" t="s">
        <v>169</v>
      </c>
      <c r="M29" s="28"/>
    </row>
    <row r="30" spans="2:16" ht="20.25" customHeight="1" x14ac:dyDescent="0.25">
      <c r="B30" s="125" t="s">
        <v>321</v>
      </c>
      <c r="C30" s="185" t="s">
        <v>189</v>
      </c>
      <c r="D30" s="115">
        <f>SUM(E30:G30)</f>
        <v>2.3617360000000001</v>
      </c>
      <c r="E30" s="45">
        <v>1.0198400000000001</v>
      </c>
      <c r="F30" s="46">
        <v>1.341896</v>
      </c>
      <c r="G30" s="46">
        <v>0</v>
      </c>
      <c r="H30" s="116">
        <v>0</v>
      </c>
      <c r="I30" s="176">
        <v>2.3617360000000001</v>
      </c>
      <c r="J30" s="176">
        <v>2.3617360000000001</v>
      </c>
      <c r="K30" s="177">
        <v>2.3617360000000001</v>
      </c>
      <c r="L30" s="120" t="s">
        <v>474</v>
      </c>
      <c r="M30" s="28"/>
    </row>
    <row r="31" spans="2:16" ht="20.25" customHeight="1" thickBot="1" x14ac:dyDescent="0.3">
      <c r="B31" s="125" t="s">
        <v>322</v>
      </c>
      <c r="C31" s="127" t="s">
        <v>260</v>
      </c>
      <c r="D31" s="115">
        <f>SUM(E31:G31)</f>
        <v>2.348779</v>
      </c>
      <c r="E31" s="45">
        <v>0</v>
      </c>
      <c r="F31" s="293">
        <v>2.348779</v>
      </c>
      <c r="G31" s="46">
        <v>0</v>
      </c>
      <c r="H31" s="116">
        <v>0</v>
      </c>
      <c r="I31" s="193">
        <v>2.3473000000000002</v>
      </c>
      <c r="J31" s="193">
        <v>2.3473000000000002</v>
      </c>
      <c r="K31" s="177">
        <v>0.79039999999999999</v>
      </c>
      <c r="L31" s="120" t="s">
        <v>259</v>
      </c>
      <c r="M31" s="28"/>
    </row>
    <row r="32" spans="2:16" ht="20.25" customHeight="1" thickBot="1" x14ac:dyDescent="0.3">
      <c r="B32" s="76" t="s">
        <v>60</v>
      </c>
      <c r="C32" s="77" t="s">
        <v>61</v>
      </c>
      <c r="D32" s="90">
        <f>+D33</f>
        <v>1.26</v>
      </c>
      <c r="E32" s="35">
        <f t="shared" ref="E32:K33" si="15">+E33</f>
        <v>0</v>
      </c>
      <c r="F32" s="38">
        <f t="shared" si="15"/>
        <v>0</v>
      </c>
      <c r="G32" s="38">
        <f t="shared" si="15"/>
        <v>1.26</v>
      </c>
      <c r="H32" s="91">
        <f t="shared" si="15"/>
        <v>0</v>
      </c>
      <c r="I32" s="90">
        <f t="shared" si="15"/>
        <v>1.10567634</v>
      </c>
      <c r="J32" s="75">
        <f t="shared" si="15"/>
        <v>1.10567634</v>
      </c>
      <c r="K32" s="101">
        <f t="shared" si="15"/>
        <v>1.10567634</v>
      </c>
      <c r="L32" s="351"/>
      <c r="M32" s="28"/>
    </row>
    <row r="33" spans="2:16" ht="20.25" customHeight="1" x14ac:dyDescent="0.25">
      <c r="B33" s="78" t="s">
        <v>62</v>
      </c>
      <c r="C33" s="79" t="s">
        <v>63</v>
      </c>
      <c r="D33" s="88">
        <f>+D34</f>
        <v>1.26</v>
      </c>
      <c r="E33" s="36">
        <f t="shared" si="15"/>
        <v>0</v>
      </c>
      <c r="F33" s="39">
        <f t="shared" si="15"/>
        <v>0</v>
      </c>
      <c r="G33" s="39">
        <f t="shared" si="15"/>
        <v>1.26</v>
      </c>
      <c r="H33" s="89">
        <f t="shared" si="15"/>
        <v>0</v>
      </c>
      <c r="I33" s="88">
        <f t="shared" si="15"/>
        <v>1.10567634</v>
      </c>
      <c r="J33" s="74">
        <f t="shared" si="15"/>
        <v>1.10567634</v>
      </c>
      <c r="K33" s="100">
        <f t="shared" si="15"/>
        <v>1.10567634</v>
      </c>
      <c r="L33" s="352" t="s">
        <v>463</v>
      </c>
      <c r="M33" s="28"/>
    </row>
    <row r="34" spans="2:16" ht="20.25" customHeight="1" thickBot="1" x14ac:dyDescent="0.3">
      <c r="B34" s="413" t="s">
        <v>492</v>
      </c>
      <c r="C34" s="378" t="s">
        <v>453</v>
      </c>
      <c r="D34" s="115">
        <f>+E34+F34+G34</f>
        <v>1.26</v>
      </c>
      <c r="E34" s="283">
        <v>0</v>
      </c>
      <c r="F34" s="379">
        <v>0</v>
      </c>
      <c r="G34" s="394">
        <v>1.26</v>
      </c>
      <c r="H34" s="459">
        <v>0</v>
      </c>
      <c r="I34" s="175">
        <v>1.10567634</v>
      </c>
      <c r="J34" s="176">
        <v>1.10567634</v>
      </c>
      <c r="K34" s="177">
        <v>1.10567634</v>
      </c>
      <c r="L34" s="353" t="s">
        <v>64</v>
      </c>
      <c r="M34" s="28"/>
    </row>
    <row r="35" spans="2:16" ht="20.25" customHeight="1" thickBot="1" x14ac:dyDescent="0.3">
      <c r="B35" s="76" t="s">
        <v>54</v>
      </c>
      <c r="C35" s="77" t="s">
        <v>254</v>
      </c>
      <c r="D35" s="90">
        <f>D36</f>
        <v>29.27140516</v>
      </c>
      <c r="E35" s="139">
        <f t="shared" ref="E35:K35" si="16">E36</f>
        <v>10.17333305</v>
      </c>
      <c r="F35" s="38">
        <f t="shared" si="16"/>
        <v>4.2616148100000002</v>
      </c>
      <c r="G35" s="38">
        <f t="shared" si="16"/>
        <v>0</v>
      </c>
      <c r="H35" s="91">
        <f t="shared" si="16"/>
        <v>14.836457299999999</v>
      </c>
      <c r="I35" s="90">
        <f t="shared" si="16"/>
        <v>25.002116940000001</v>
      </c>
      <c r="J35" s="75">
        <f t="shared" si="16"/>
        <v>25.002116940000001</v>
      </c>
      <c r="K35" s="101">
        <f t="shared" si="16"/>
        <v>20.888674559999998</v>
      </c>
      <c r="L35" s="104"/>
      <c r="M35" s="28"/>
    </row>
    <row r="36" spans="2:16" ht="20.25" customHeight="1" x14ac:dyDescent="0.25">
      <c r="B36" s="78" t="s">
        <v>55</v>
      </c>
      <c r="C36" s="81" t="s">
        <v>56</v>
      </c>
      <c r="D36" s="88">
        <f t="shared" ref="D36:K36" si="17">+D37+D43+D44</f>
        <v>29.27140516</v>
      </c>
      <c r="E36" s="140">
        <f t="shared" si="17"/>
        <v>10.17333305</v>
      </c>
      <c r="F36" s="39">
        <f t="shared" si="17"/>
        <v>4.2616148100000002</v>
      </c>
      <c r="G36" s="39">
        <f t="shared" si="17"/>
        <v>0</v>
      </c>
      <c r="H36" s="89">
        <f t="shared" si="17"/>
        <v>14.836457299999999</v>
      </c>
      <c r="I36" s="88">
        <f t="shared" si="17"/>
        <v>25.002116940000001</v>
      </c>
      <c r="J36" s="74">
        <f t="shared" si="17"/>
        <v>25.002116940000001</v>
      </c>
      <c r="K36" s="100">
        <f t="shared" si="17"/>
        <v>20.888674559999998</v>
      </c>
      <c r="L36" s="105" t="s">
        <v>394</v>
      </c>
      <c r="M36" s="28"/>
    </row>
    <row r="37" spans="2:16" ht="20.25" customHeight="1" x14ac:dyDescent="0.25">
      <c r="B37" s="347" t="s">
        <v>283</v>
      </c>
      <c r="C37" s="303" t="s">
        <v>57</v>
      </c>
      <c r="D37" s="92">
        <f>SUM(E37:H37)</f>
        <v>14.434947860000001</v>
      </c>
      <c r="E37" s="328">
        <f>SUM(E38:E42)</f>
        <v>10.17333305</v>
      </c>
      <c r="F37" s="329">
        <f t="shared" ref="F37:H37" si="18">SUM(F38:F42)</f>
        <v>4.2616148100000002</v>
      </c>
      <c r="G37" s="71">
        <f t="shared" si="18"/>
        <v>0</v>
      </c>
      <c r="H37" s="93">
        <f t="shared" si="18"/>
        <v>0</v>
      </c>
      <c r="I37" s="526">
        <f>SUM(I38:I42)</f>
        <v>14.369035070000001</v>
      </c>
      <c r="J37" s="262">
        <f>SUM(J38:J42)</f>
        <v>14.369035070000001</v>
      </c>
      <c r="K37" s="276">
        <f>SUM(K38:K42)</f>
        <v>12.243412739999998</v>
      </c>
      <c r="L37" s="387"/>
      <c r="M37" s="28"/>
    </row>
    <row r="38" spans="2:16" ht="20.25" customHeight="1" x14ac:dyDescent="0.25">
      <c r="B38" s="348"/>
      <c r="C38" s="304" t="s">
        <v>233</v>
      </c>
      <c r="D38" s="110">
        <f t="shared" ref="D38:D44" si="19">SUM(E38:H38)</f>
        <v>4.6274129999999998</v>
      </c>
      <c r="E38" s="144">
        <v>4.6274129999999998</v>
      </c>
      <c r="F38" s="330">
        <v>0</v>
      </c>
      <c r="G38" s="69">
        <v>0</v>
      </c>
      <c r="H38" s="111">
        <v>0</v>
      </c>
      <c r="I38" s="527">
        <f>5.80475282-0.26498184</f>
        <v>5.5397709800000001</v>
      </c>
      <c r="J38" s="305">
        <f>5.80475282-0.26498184</f>
        <v>5.5397709800000001</v>
      </c>
      <c r="K38" s="261">
        <f>3.68363546-0.26498184</f>
        <v>3.4186536200000002</v>
      </c>
      <c r="L38" s="349" t="s">
        <v>501</v>
      </c>
      <c r="M38" s="28"/>
    </row>
    <row r="39" spans="2:16" ht="20.25" customHeight="1" x14ac:dyDescent="0.25">
      <c r="B39" s="348"/>
      <c r="C39" s="304" t="s">
        <v>475</v>
      </c>
      <c r="D39" s="110">
        <f t="shared" si="19"/>
        <v>0.246031</v>
      </c>
      <c r="E39" s="144">
        <v>0.246031</v>
      </c>
      <c r="F39" s="330">
        <v>0</v>
      </c>
      <c r="G39" s="69">
        <v>0</v>
      </c>
      <c r="H39" s="111">
        <v>0</v>
      </c>
      <c r="I39" s="527">
        <f>J39</f>
        <v>0.746031</v>
      </c>
      <c r="J39" s="400">
        <f>K39</f>
        <v>0.746031</v>
      </c>
      <c r="K39" s="261">
        <f>0.746031</f>
        <v>0.746031</v>
      </c>
      <c r="L39" s="349" t="s">
        <v>256</v>
      </c>
      <c r="M39" s="28"/>
    </row>
    <row r="40" spans="2:16" ht="20.25" customHeight="1" x14ac:dyDescent="0.25">
      <c r="B40" s="348"/>
      <c r="C40" s="304" t="s">
        <v>476</v>
      </c>
      <c r="D40" s="110">
        <f t="shared" si="19"/>
        <v>5.8155836399999998</v>
      </c>
      <c r="E40" s="144">
        <v>1.5539688300000001</v>
      </c>
      <c r="F40" s="330">
        <v>4.2616148100000002</v>
      </c>
      <c r="G40" s="69">
        <v>0</v>
      </c>
      <c r="H40" s="111">
        <v>0</v>
      </c>
      <c r="I40" s="527">
        <f>1.55396883+2.7616</f>
        <v>4.3155688300000001</v>
      </c>
      <c r="J40" s="400">
        <f>1.55396883+2.7616</f>
        <v>4.3155688300000001</v>
      </c>
      <c r="K40" s="261">
        <f>1.553969+2.76161481</f>
        <v>4.3155838099999997</v>
      </c>
      <c r="L40" s="349" t="s">
        <v>256</v>
      </c>
      <c r="M40" s="28"/>
    </row>
    <row r="41" spans="2:16" ht="20.25" customHeight="1" x14ac:dyDescent="0.25">
      <c r="B41" s="348"/>
      <c r="C41" s="258" t="s">
        <v>477</v>
      </c>
      <c r="D41" s="110">
        <f t="shared" si="19"/>
        <v>3.6253182599999998</v>
      </c>
      <c r="E41" s="144">
        <v>3.6253182599999998</v>
      </c>
      <c r="F41" s="330">
        <v>0</v>
      </c>
      <c r="G41" s="69">
        <v>0</v>
      </c>
      <c r="H41" s="111">
        <v>0</v>
      </c>
      <c r="I41" s="528">
        <v>3.6253182599999998</v>
      </c>
      <c r="J41" s="421">
        <v>3.6253182599999998</v>
      </c>
      <c r="K41" s="261">
        <v>3.6253182599999998</v>
      </c>
      <c r="L41" s="350" t="s">
        <v>256</v>
      </c>
      <c r="M41" s="28"/>
    </row>
    <row r="42" spans="2:16" ht="20.25" customHeight="1" x14ac:dyDescent="0.25">
      <c r="B42" s="348"/>
      <c r="C42" s="258" t="s">
        <v>255</v>
      </c>
      <c r="D42" s="110">
        <f t="shared" si="19"/>
        <v>0.12060195999999999</v>
      </c>
      <c r="E42" s="144">
        <v>0.12060195999999999</v>
      </c>
      <c r="F42" s="330">
        <v>0</v>
      </c>
      <c r="G42" s="69">
        <v>0</v>
      </c>
      <c r="H42" s="111">
        <v>0</v>
      </c>
      <c r="I42" s="528">
        <v>0.142346</v>
      </c>
      <c r="J42" s="400">
        <v>0.142346</v>
      </c>
      <c r="K42" s="261">
        <v>0.13782605000000001</v>
      </c>
      <c r="L42" s="350" t="s">
        <v>257</v>
      </c>
      <c r="M42" s="28"/>
    </row>
    <row r="43" spans="2:16" ht="20.25" customHeight="1" x14ac:dyDescent="0.25">
      <c r="B43" s="413" t="s">
        <v>465</v>
      </c>
      <c r="C43" s="417" t="s">
        <v>455</v>
      </c>
      <c r="D43" s="110">
        <f t="shared" si="19"/>
        <v>1.8364573</v>
      </c>
      <c r="E43" s="144">
        <v>0</v>
      </c>
      <c r="F43" s="330">
        <v>0</v>
      </c>
      <c r="G43" s="69">
        <v>0</v>
      </c>
      <c r="H43" s="111">
        <f>1.8364573</f>
        <v>1.8364573</v>
      </c>
      <c r="I43" s="528">
        <v>1.8364573</v>
      </c>
      <c r="J43" s="400">
        <v>1.8364573</v>
      </c>
      <c r="K43" s="261">
        <v>1.68636097</v>
      </c>
      <c r="L43" s="350" t="s">
        <v>518</v>
      </c>
      <c r="M43" s="28"/>
    </row>
    <row r="44" spans="2:16" ht="20.25" customHeight="1" thickBot="1" x14ac:dyDescent="0.3">
      <c r="B44" s="413" t="s">
        <v>493</v>
      </c>
      <c r="C44" s="417" t="s">
        <v>456</v>
      </c>
      <c r="D44" s="110">
        <f t="shared" si="19"/>
        <v>13</v>
      </c>
      <c r="E44" s="144">
        <v>0</v>
      </c>
      <c r="F44" s="330">
        <v>0</v>
      </c>
      <c r="G44" s="69">
        <v>0</v>
      </c>
      <c r="H44" s="111">
        <v>13</v>
      </c>
      <c r="I44" s="528">
        <v>8.7966245700000005</v>
      </c>
      <c r="J44" s="456">
        <v>8.7966245700000005</v>
      </c>
      <c r="K44" s="261">
        <v>6.95890085</v>
      </c>
      <c r="L44" s="350" t="s">
        <v>256</v>
      </c>
      <c r="M44" s="28"/>
    </row>
    <row r="45" spans="2:16" ht="20.25" customHeight="1" thickBot="1" x14ac:dyDescent="0.3">
      <c r="B45" s="82" t="s">
        <v>58</v>
      </c>
      <c r="C45" s="83"/>
      <c r="D45" s="94">
        <f>+D15+D8+D32+D35</f>
        <v>91.322935569999999</v>
      </c>
      <c r="E45" s="95">
        <f t="shared" ref="E45:K45" si="20">+E15+E8+E32+E35</f>
        <v>52.237330049999997</v>
      </c>
      <c r="F45" s="96">
        <f t="shared" si="20"/>
        <v>17.161689989999999</v>
      </c>
      <c r="G45" s="96">
        <f t="shared" si="20"/>
        <v>1.63168329</v>
      </c>
      <c r="H45" s="97">
        <f t="shared" si="20"/>
        <v>20.292232239999997</v>
      </c>
      <c r="I45" s="102">
        <f t="shared" si="20"/>
        <v>87.500532560000011</v>
      </c>
      <c r="J45" s="102">
        <f t="shared" si="20"/>
        <v>87.372275059999993</v>
      </c>
      <c r="K45" s="103">
        <f t="shared" si="20"/>
        <v>75.111920940000005</v>
      </c>
      <c r="L45" s="107"/>
    </row>
    <row r="46" spans="2:16" ht="9.75" customHeight="1" thickTop="1" thickBot="1" x14ac:dyDescent="0.3">
      <c r="B46" s="63"/>
      <c r="D46" s="507"/>
      <c r="E46" s="507"/>
      <c r="F46" s="507"/>
      <c r="G46" s="507"/>
      <c r="H46" s="508"/>
    </row>
    <row r="47" spans="2:16" ht="15.75" thickTop="1" x14ac:dyDescent="0.25">
      <c r="B47" s="108"/>
      <c r="D47" s="26"/>
      <c r="E47" s="26"/>
      <c r="F47" s="26"/>
      <c r="G47" s="26"/>
      <c r="H47" s="26"/>
      <c r="I47" s="26"/>
      <c r="J47" s="26"/>
      <c r="K47" s="26"/>
    </row>
    <row r="48" spans="2:16" x14ac:dyDescent="0.25"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</row>
    <row r="49" spans="2:12" x14ac:dyDescent="0.25">
      <c r="B49" s="108"/>
    </row>
    <row r="50" spans="2:12" x14ac:dyDescent="0.25">
      <c r="B50" s="109"/>
    </row>
    <row r="51" spans="2:12" x14ac:dyDescent="0.25">
      <c r="B51" s="109"/>
    </row>
    <row r="52" spans="2:12" x14ac:dyDescent="0.25">
      <c r="C52" s="7"/>
      <c r="L52" s="8"/>
    </row>
    <row r="53" spans="2:12" x14ac:dyDescent="0.25">
      <c r="C53" s="27"/>
    </row>
    <row r="54" spans="2:12" x14ac:dyDescent="0.25">
      <c r="C54" s="27"/>
    </row>
    <row r="55" spans="2:12" x14ac:dyDescent="0.25">
      <c r="C55" s="27"/>
    </row>
    <row r="56" spans="2:12" x14ac:dyDescent="0.25">
      <c r="C56" s="27"/>
    </row>
    <row r="57" spans="2:12" x14ac:dyDescent="0.25">
      <c r="C57" s="27"/>
    </row>
    <row r="58" spans="2:12" x14ac:dyDescent="0.25">
      <c r="C58" s="27"/>
    </row>
    <row r="59" spans="2:12" x14ac:dyDescent="0.25">
      <c r="C59" s="27"/>
    </row>
    <row r="60" spans="2:12" x14ac:dyDescent="0.25">
      <c r="C60" s="27"/>
    </row>
    <row r="61" spans="2:12" x14ac:dyDescent="0.25">
      <c r="C61" s="27"/>
    </row>
    <row r="62" spans="2:12" x14ac:dyDescent="0.25">
      <c r="C62" s="27"/>
    </row>
    <row r="63" spans="2:12" x14ac:dyDescent="0.25">
      <c r="C63" s="27"/>
    </row>
    <row r="65" spans="3:3" x14ac:dyDescent="0.25">
      <c r="C65" s="7"/>
    </row>
    <row r="67" spans="3:3" x14ac:dyDescent="0.25">
      <c r="C67" s="7"/>
    </row>
    <row r="69" spans="3:3" x14ac:dyDescent="0.25">
      <c r="C69" s="7"/>
    </row>
  </sheetData>
  <mergeCells count="8">
    <mergeCell ref="B48:P48"/>
    <mergeCell ref="D5:H6"/>
    <mergeCell ref="B18:B20"/>
    <mergeCell ref="B2:L2"/>
    <mergeCell ref="B3:L3"/>
    <mergeCell ref="B5:C7"/>
    <mergeCell ref="L5:L7"/>
    <mergeCell ref="I5:K6"/>
  </mergeCells>
  <hyperlinks>
    <hyperlink ref="C16" r:id="rId1"/>
    <hyperlink ref="C12" r:id="rId2"/>
    <hyperlink ref="C14" r:id="rId3"/>
    <hyperlink ref="C13" r:id="rId4"/>
    <hyperlink ref="C9" r:id="rId5" display="Transformación y digitalización de la cadena logística del sistema agroalimentario y pesquero"/>
    <hyperlink ref="C10" r:id="rId6"/>
    <hyperlink ref="C30" r:id="rId7"/>
    <hyperlink ref="C11" r:id="rId8"/>
    <hyperlink ref="F31" r:id="rId9" display="https://www.boe.es/boe/dias/2022/10/26/pdfs/BOE-A-2022-17473.pdf"/>
    <hyperlink ref="F21" r:id="rId10" location="Fondos" display="https://www.lamoncloa.gob.es/consejodeministros/referencias/Paginas/2022/refc20220830cc.aspx - Fondos"/>
    <hyperlink ref="G34" r:id="rId11" display="https://www.boe.es/boe/dias/2024/07/24/pdfs/BOE-A-2024-15337.pdf"/>
    <hyperlink ref="C34" r:id="rId12"/>
    <hyperlink ref="C23" r:id="rId13" display="* Actuaciones de depuración, saneamiento, eficiencia… (DESEAR): Actuaciones para la mejora de la eficiencia y reducción de pérdidas en redes de pequeños y medioanos municipios"/>
    <hyperlink ref="C25" r:id="rId14" display="* Transición digital en el sector del agua - PERTE ciclo del agua"/>
    <hyperlink ref="C24" r:id="rId15"/>
    <hyperlink ref="H26" r:id="rId16" display="https://www.miteco.gob.es/content/dam/miteco/es/agua/temas/pertes/conferencia-sectorial/2024-07-24-CSMA_AcuerdoSegundoRepartoPERTEciclodelagua.pdf"/>
    <hyperlink ref="E37" r:id="rId17" display="https://www.miteco.gob.es/es/calidad-y-evaluacion-ambiental/temas/prevencion-y-gestion-residuos/report_certificadoacuerdo3residuoscsma14-4-21_tcm30-525645.pdf"/>
    <hyperlink ref="F37" r:id="rId18" display="https://www.lamoncloa.gob.es/serviciosdeprensa/notasprensa/transicion-ecologica/Paginas/2022/200622-medio-ambiente.aspx"/>
    <hyperlink ref="I11" r:id="rId19" display="https://sede.asturias.es/bopa/2022/05/24/2022-03765.pdf"/>
    <hyperlink ref="I20" r:id="rId20" display="https://sede.asturias.es/bopa/2022/09/30/2022-07200.pdf"/>
    <hyperlink ref="K11" r:id="rId21" display="https://sede.asturias.es/bopa/2024/01/11/2024-00097.pdf"/>
    <hyperlink ref="J31" r:id="rId22" display="https://sede.asturias.es/bopa/2024/05/03/2024-03753.pdf"/>
    <hyperlink ref="I31" r:id="rId23" display="https://sede.asturias.es/bopa/2023/06/16/2023-05257.pdf"/>
    <hyperlink ref="I23" r:id="rId24" display="https://sede.asturias.es/bopa/2022/05/17/2022-03509.pdf"/>
    <hyperlink ref="J41" r:id="rId25" display="https://www.pap.hacienda.gob.es/bdnstrans/GE/es/convocatoria/603815"/>
    <hyperlink ref="I38" r:id="rId26" display="https://sede.asturias.es/bopa/2022/05/17/2022-03510.pdf"/>
    <hyperlink ref="J38" r:id="rId27" display="https://sede.asturias.es/bopa/2022/11/16/2022-08633.pdf"/>
  </hyperlinks>
  <printOptions horizontalCentered="1" verticalCentered="1"/>
  <pageMargins left="0" right="0" top="0" bottom="0" header="0" footer="0"/>
  <pageSetup paperSize="9" scale="39" fitToHeight="0" orientation="landscape" verticalDpi="1200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3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28515625" style="2" customWidth="1"/>
    <col min="3" max="3" width="82.85546875" style="1" customWidth="1"/>
    <col min="4" max="7" width="9" style="1" customWidth="1"/>
    <col min="8" max="10" width="16.28515625" style="1" customWidth="1"/>
    <col min="11" max="11" width="75.85546875" style="1" customWidth="1"/>
    <col min="12" max="14" width="11.42578125" style="1"/>
    <col min="15" max="15" width="47.140625" style="1" customWidth="1"/>
    <col min="16" max="16384" width="11.42578125" style="1"/>
  </cols>
  <sheetData>
    <row r="1" spans="2:17" ht="75.75" customHeight="1" x14ac:dyDescent="0.25"/>
    <row r="2" spans="2:17" ht="17.25" x14ac:dyDescent="0.25">
      <c r="B2" s="542" t="s">
        <v>439</v>
      </c>
      <c r="C2" s="542"/>
      <c r="D2" s="542"/>
      <c r="E2" s="542"/>
      <c r="F2" s="542"/>
      <c r="G2" s="542"/>
      <c r="H2" s="542"/>
      <c r="I2" s="542"/>
      <c r="J2" s="542"/>
      <c r="K2" s="542"/>
    </row>
    <row r="3" spans="2:17" ht="17.25" x14ac:dyDescent="0.25">
      <c r="B3" s="542" t="s">
        <v>371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7" ht="7.5" customHeight="1" thickBot="1" x14ac:dyDescent="0.3"/>
    <row r="5" spans="2:17" ht="27.75" customHeight="1" thickTop="1" x14ac:dyDescent="0.25">
      <c r="B5" s="543" t="s">
        <v>47</v>
      </c>
      <c r="C5" s="544"/>
      <c r="D5" s="552" t="s">
        <v>527</v>
      </c>
      <c r="E5" s="553"/>
      <c r="F5" s="553"/>
      <c r="G5" s="549"/>
      <c r="H5" s="552" t="s">
        <v>530</v>
      </c>
      <c r="I5" s="553"/>
      <c r="J5" s="549"/>
      <c r="K5" s="556" t="s">
        <v>59</v>
      </c>
    </row>
    <row r="6" spans="2:17" ht="27" customHeight="1" thickBot="1" x14ac:dyDescent="0.3">
      <c r="B6" s="545"/>
      <c r="C6" s="546"/>
      <c r="D6" s="555"/>
      <c r="E6" s="554"/>
      <c r="F6" s="554"/>
      <c r="G6" s="551"/>
      <c r="H6" s="554"/>
      <c r="I6" s="554"/>
      <c r="J6" s="551"/>
      <c r="K6" s="557"/>
    </row>
    <row r="7" spans="2:17" ht="39.75" customHeight="1" thickBot="1" x14ac:dyDescent="0.3">
      <c r="B7" s="547"/>
      <c r="C7" s="548"/>
      <c r="D7" s="84" t="s">
        <v>48</v>
      </c>
      <c r="E7" s="31">
        <v>2021</v>
      </c>
      <c r="F7" s="32">
        <v>2022</v>
      </c>
      <c r="G7" s="460" t="s">
        <v>512</v>
      </c>
      <c r="H7" s="98" t="s">
        <v>2</v>
      </c>
      <c r="I7" s="73" t="s">
        <v>3</v>
      </c>
      <c r="J7" s="99" t="s">
        <v>4</v>
      </c>
      <c r="K7" s="558"/>
    </row>
    <row r="8" spans="2:17" ht="20.25" customHeight="1" thickBot="1" x14ac:dyDescent="0.3">
      <c r="B8" s="76" t="s">
        <v>49</v>
      </c>
      <c r="C8" s="77" t="s">
        <v>180</v>
      </c>
      <c r="D8" s="90">
        <f>+D9</f>
        <v>7.4961868700000007</v>
      </c>
      <c r="E8" s="35">
        <f>+E9</f>
        <v>5.1739549999999994</v>
      </c>
      <c r="F8" s="38">
        <f t="shared" ref="F8:J8" si="0">+F9</f>
        <v>1.69991</v>
      </c>
      <c r="G8" s="91">
        <f t="shared" si="0"/>
        <v>0.62232187000000005</v>
      </c>
      <c r="H8" s="90">
        <f t="shared" si="0"/>
        <v>7.4174599400000014</v>
      </c>
      <c r="I8" s="75">
        <f t="shared" si="0"/>
        <v>7.4174599400000014</v>
      </c>
      <c r="J8" s="101">
        <f t="shared" si="0"/>
        <v>5.4631623899999999</v>
      </c>
      <c r="K8" s="104"/>
    </row>
    <row r="9" spans="2:17" ht="20.25" customHeight="1" x14ac:dyDescent="0.25">
      <c r="B9" s="78" t="s">
        <v>181</v>
      </c>
      <c r="C9" s="196" t="s">
        <v>182</v>
      </c>
      <c r="D9" s="88">
        <f t="shared" ref="D9:J9" si="1">SUM(D10:D11)</f>
        <v>7.4961868700000007</v>
      </c>
      <c r="E9" s="36">
        <f t="shared" si="1"/>
        <v>5.1739549999999994</v>
      </c>
      <c r="F9" s="39">
        <f t="shared" si="1"/>
        <v>1.69991</v>
      </c>
      <c r="G9" s="89">
        <f t="shared" si="1"/>
        <v>0.62232187000000005</v>
      </c>
      <c r="H9" s="112">
        <f t="shared" si="1"/>
        <v>7.4174599400000014</v>
      </c>
      <c r="I9" s="33">
        <f t="shared" si="1"/>
        <v>7.4174599400000014</v>
      </c>
      <c r="J9" s="89">
        <f t="shared" si="1"/>
        <v>5.4631623899999999</v>
      </c>
      <c r="K9" s="105" t="s">
        <v>404</v>
      </c>
    </row>
    <row r="10" spans="2:17" ht="20.25" customHeight="1" x14ac:dyDescent="0.25">
      <c r="B10" s="310" t="s">
        <v>318</v>
      </c>
      <c r="C10" s="114" t="s">
        <v>407</v>
      </c>
      <c r="D10" s="115">
        <f>SUM(E10:G10)</f>
        <v>2.4658869999999999</v>
      </c>
      <c r="E10" s="45">
        <f>2.465887-F10</f>
        <v>0.76597699999999991</v>
      </c>
      <c r="F10" s="264">
        <v>1.69991</v>
      </c>
      <c r="G10" s="116">
        <v>0</v>
      </c>
      <c r="H10" s="175">
        <v>2.4511562100000006</v>
      </c>
      <c r="I10" s="176">
        <v>2.4511562100000006</v>
      </c>
      <c r="J10" s="177">
        <v>1.8869261700000002</v>
      </c>
      <c r="K10" s="120" t="s">
        <v>71</v>
      </c>
      <c r="L10" s="28"/>
    </row>
    <row r="11" spans="2:17" ht="20.25" customHeight="1" thickBot="1" x14ac:dyDescent="0.3">
      <c r="B11" s="310" t="s">
        <v>346</v>
      </c>
      <c r="C11" s="114" t="s">
        <v>508</v>
      </c>
      <c r="D11" s="115">
        <f>SUM(E11:G11)</f>
        <v>5.0302998700000003</v>
      </c>
      <c r="E11" s="45">
        <v>4.407978</v>
      </c>
      <c r="F11" s="264">
        <v>0</v>
      </c>
      <c r="G11" s="116">
        <v>0.62232187000000005</v>
      </c>
      <c r="H11" s="175">
        <v>4.9663037300000008</v>
      </c>
      <c r="I11" s="176">
        <v>4.9663037300000008</v>
      </c>
      <c r="J11" s="177">
        <v>3.5762362199999997</v>
      </c>
      <c r="K11" s="106" t="s">
        <v>71</v>
      </c>
      <c r="L11" s="28"/>
    </row>
    <row r="12" spans="2:17" ht="20.25" customHeight="1" thickBot="1" x14ac:dyDescent="0.3">
      <c r="B12" s="82" t="s">
        <v>58</v>
      </c>
      <c r="C12" s="83"/>
      <c r="D12" s="94">
        <f>+D8</f>
        <v>7.4961868700000007</v>
      </c>
      <c r="E12" s="95">
        <f t="shared" ref="E12:G12" si="2">+E8</f>
        <v>5.1739549999999994</v>
      </c>
      <c r="F12" s="96">
        <f t="shared" si="2"/>
        <v>1.69991</v>
      </c>
      <c r="G12" s="97">
        <f t="shared" si="2"/>
        <v>0.62232187000000005</v>
      </c>
      <c r="H12" s="94">
        <f t="shared" ref="H12:J12" si="3">+H8</f>
        <v>7.4174599400000014</v>
      </c>
      <c r="I12" s="102">
        <f t="shared" si="3"/>
        <v>7.4174599400000014</v>
      </c>
      <c r="J12" s="103">
        <f t="shared" si="3"/>
        <v>5.4631623899999999</v>
      </c>
      <c r="K12" s="107"/>
    </row>
    <row r="13" spans="2:17" ht="9.75" customHeight="1" thickTop="1" x14ac:dyDescent="0.25">
      <c r="B13" s="63"/>
    </row>
    <row r="14" spans="2:17" x14ac:dyDescent="0.25">
      <c r="B14" s="108"/>
      <c r="D14" s="26"/>
      <c r="E14" s="26"/>
      <c r="F14" s="26"/>
      <c r="G14" s="26"/>
      <c r="H14" s="26"/>
      <c r="I14" s="26"/>
      <c r="J14" s="26"/>
    </row>
    <row r="15" spans="2:17" x14ac:dyDescent="0.25">
      <c r="B15" s="532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</row>
    <row r="16" spans="2:17" x14ac:dyDescent="0.25">
      <c r="B16" s="108"/>
    </row>
    <row r="17" spans="2:11" x14ac:dyDescent="0.25">
      <c r="B17" s="109"/>
    </row>
    <row r="18" spans="2:11" x14ac:dyDescent="0.25">
      <c r="B18" s="109"/>
      <c r="J18" s="72"/>
    </row>
    <row r="19" spans="2:11" x14ac:dyDescent="0.25">
      <c r="C19" s="7"/>
      <c r="J19" s="72"/>
      <c r="K19" s="8"/>
    </row>
    <row r="20" spans="2:11" x14ac:dyDescent="0.25">
      <c r="C20" s="27"/>
    </row>
    <row r="21" spans="2:11" x14ac:dyDescent="0.25">
      <c r="C21" s="27"/>
    </row>
    <row r="22" spans="2:11" x14ac:dyDescent="0.25">
      <c r="C22" s="27"/>
    </row>
    <row r="23" spans="2:11" x14ac:dyDescent="0.25">
      <c r="C23" s="27"/>
    </row>
    <row r="24" spans="2:11" x14ac:dyDescent="0.25">
      <c r="C24" s="27"/>
    </row>
    <row r="25" spans="2:11" x14ac:dyDescent="0.25">
      <c r="C25" s="27"/>
    </row>
    <row r="26" spans="2:11" x14ac:dyDescent="0.25">
      <c r="C26" s="27"/>
    </row>
    <row r="27" spans="2:11" x14ac:dyDescent="0.25">
      <c r="C27" s="27"/>
    </row>
    <row r="28" spans="2:11" x14ac:dyDescent="0.25">
      <c r="C28" s="27"/>
    </row>
    <row r="29" spans="2:11" x14ac:dyDescent="0.25">
      <c r="C29" s="27"/>
    </row>
    <row r="30" spans="2:11" x14ac:dyDescent="0.25">
      <c r="C30" s="27"/>
    </row>
    <row r="32" spans="2:11" x14ac:dyDescent="0.25">
      <c r="C32" s="7"/>
    </row>
    <row r="34" spans="3:3" x14ac:dyDescent="0.25">
      <c r="C34" s="7"/>
    </row>
    <row r="36" spans="3:3" x14ac:dyDescent="0.25">
      <c r="C36" s="7"/>
    </row>
  </sheetData>
  <mergeCells count="7">
    <mergeCell ref="B15:Q15"/>
    <mergeCell ref="D5:G6"/>
    <mergeCell ref="B2:K2"/>
    <mergeCell ref="B3:K3"/>
    <mergeCell ref="B5:C7"/>
    <mergeCell ref="H5:J6"/>
    <mergeCell ref="K5:K7"/>
  </mergeCells>
  <hyperlinks>
    <hyperlink ref="C9" r:id="rId1"/>
    <hyperlink ref="F10" r:id="rId2" location=":~:text=El%20Consejo%20de%20Ministros%2C%20a,conservaci%C3%B3n%20de%20l" display="https://www.miteco.gob.es/es/prensa/ultimas-noticias/el-gobierno-autoriza-el-reparto-de-30-millones-de-euros-a-las-ccaa-para-la-protecci%C3%B3n-de-la-biodiversidad-marina/tcm:30-541496 - :~:text=El%20Consejo%20de%20Ministros%2C%20a,conservaci%C3%B3n%20de%20l"/>
  </hyperlinks>
  <pageMargins left="0.7" right="0.7" top="0.75" bottom="0.75" header="0.3" footer="0.3"/>
  <pageSetup paperSize="9" scale="33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B880840B57204D816EA78B29C0079C" ma:contentTypeVersion="12" ma:contentTypeDescription="Crear nuevo documento." ma:contentTypeScope="" ma:versionID="49cb4995cb8ecbb9fa9859700071df34">
  <xsd:schema xmlns:xsd="http://www.w3.org/2001/XMLSchema" xmlns:xs="http://www.w3.org/2001/XMLSchema" xmlns:p="http://schemas.microsoft.com/office/2006/metadata/properties" xmlns:ns2="6abb6003-8e23-4d51-9717-0870494034a1" xmlns:ns3="b4fa1363-7a93-42fa-ae65-4fad6ea50d64" targetNamespace="http://schemas.microsoft.com/office/2006/metadata/properties" ma:root="true" ma:fieldsID="26bc69200b8d129550632e1c34307c78" ns2:_="" ns3:_="">
    <xsd:import namespace="6abb6003-8e23-4d51-9717-0870494034a1"/>
    <xsd:import namespace="b4fa1363-7a93-42fa-ae65-4fad6ea50d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b6003-8e23-4d51-9717-0870494034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a1363-7a93-42fa-ae65-4fad6ea50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3F9555-01FC-4356-942B-6B4ED1F3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b6003-8e23-4d51-9717-0870494034a1"/>
    <ds:schemaRef ds:uri="b4fa1363-7a93-42fa-ae65-4fad6ea50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CFA74A-99D6-497D-B02A-AD23165768E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b4fa1363-7a93-42fa-ae65-4fad6ea50d64"/>
    <ds:schemaRef ds:uri="http://purl.org/dc/terms/"/>
    <ds:schemaRef ds:uri="http://schemas.microsoft.com/office/infopath/2007/PartnerControls"/>
    <ds:schemaRef ds:uri="6abb6003-8e23-4d51-9717-0870494034a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4E3C5F-9F1C-4202-83E7-CD4EF2AB2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Resumen</vt:lpstr>
      <vt:lpstr>1. Presidencia</vt:lpstr>
      <vt:lpstr>2. Hacienda </vt:lpstr>
      <vt:lpstr>3. Ordenac Territ</vt:lpstr>
      <vt:lpstr>4. Ciencia </vt:lpstr>
      <vt:lpstr>5. Salud </vt:lpstr>
      <vt:lpstr>6. Educación </vt:lpstr>
      <vt:lpstr>7. Movilidad</vt:lpstr>
      <vt:lpstr>8. Medio Rural</vt:lpstr>
      <vt:lpstr>9. Dchos sociales</vt:lpstr>
      <vt:lpstr>10. Cultura</vt:lpstr>
      <vt:lpstr>'1. Presidencia'!Área_de_impresión</vt:lpstr>
      <vt:lpstr>'10. Cultura'!Área_de_impresión</vt:lpstr>
      <vt:lpstr>'5. Salud '!Área_de_impresión</vt:lpstr>
      <vt:lpstr>'6. Educación '!Área_de_impresión</vt:lpstr>
      <vt:lpstr>Resumen!Área_de_impresión</vt:lpstr>
    </vt:vector>
  </TitlesOfParts>
  <Company>Principado de Asturias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NURIA PEREZ SUAREZ</cp:lastModifiedBy>
  <cp:revision/>
  <cp:lastPrinted>2026-06-02T20:56:41Z</cp:lastPrinted>
  <dcterms:created xsi:type="dcterms:W3CDTF">2021-03-04T09:08:41Z</dcterms:created>
  <dcterms:modified xsi:type="dcterms:W3CDTF">2026-07-10T08:53:21Z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0x010100BEB880840B57204D816EA78B29C0079C</vt:lpwstr>
  </property>
  <property fmtid="{D5CDD505-2E9C-101B-9397-08002B2CF9AE}" pid="3" name="BExAnalyzer_OldName">
    <vt:lpwstr>Transparencia - MRR (31-5-2026).xlsx</vt:lpwstr>
  </property>
</Properties>
</file>