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PORTAL_TRANSPARENCIA\10_PARA PUBLICAR\COMPLEMENTARIA\Plan de recuperacion\"/>
    </mc:Choice>
  </mc:AlternateContent>
  <bookViews>
    <workbookView xWindow="0" yWindow="0" windowWidth="20490" windowHeight="9045" tabRatio="921"/>
  </bookViews>
  <sheets>
    <sheet name="Resumen (datos)" sheetId="27" r:id="rId1"/>
    <sheet name="Resumen (gráficos)" sheetId="29" r:id="rId2"/>
    <sheet name="1. Presidencia" sheetId="24" r:id="rId3"/>
    <sheet name="2. Hacienda " sheetId="18" r:id="rId4"/>
    <sheet name="3. Ordenac Territ" sheetId="17" r:id="rId5"/>
    <sheet name="4. Ciencia " sheetId="25" r:id="rId6"/>
    <sheet name="5. Salud " sheetId="21" r:id="rId7"/>
    <sheet name="6. Educación " sheetId="20" r:id="rId8"/>
    <sheet name="7. Movilidad" sheetId="23" r:id="rId9"/>
    <sheet name="8. Medio Rural" sheetId="31" r:id="rId10"/>
    <sheet name="9. Dchos sociales" sheetId="22" r:id="rId11"/>
    <sheet name="10. Cultura" sheetId="32" r:id="rId12"/>
  </sheets>
  <externalReferences>
    <externalReference r:id="rId13"/>
  </externalReferences>
  <definedNames>
    <definedName name="_xlnm.Print_Area" localSheetId="2">'1. Presidencia'!$B$5:$O$36</definedName>
    <definedName name="_xlnm.Print_Area" localSheetId="11">'10. Cultura'!$B$5:$O$26</definedName>
    <definedName name="_xlnm.Print_Area" localSheetId="6">'5. Salud '!$B$5:$O$23</definedName>
    <definedName name="_xlnm.Print_Area" localSheetId="7">'6. Educación '!$B$5:$R$28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32" l="1"/>
  <c r="Q22" i="32"/>
  <c r="H15" i="27" l="1"/>
  <c r="G15" i="27"/>
  <c r="P38" i="23" l="1"/>
  <c r="P75" i="25" l="1"/>
  <c r="O38" i="23"/>
  <c r="N38" i="23"/>
  <c r="Q75" i="25" l="1"/>
  <c r="H23" i="24" l="1"/>
  <c r="D23" i="24"/>
  <c r="H37" i="23" l="1"/>
  <c r="G37" i="23"/>
  <c r="F37" i="23"/>
  <c r="O10" i="17" l="1"/>
  <c r="K112" i="27" l="1"/>
  <c r="K111" i="27"/>
  <c r="K110" i="27"/>
  <c r="O109" i="27"/>
  <c r="K104" i="27"/>
  <c r="O103" i="27"/>
  <c r="K103" i="27"/>
  <c r="O102" i="27"/>
  <c r="K102" i="27"/>
  <c r="O101" i="27"/>
  <c r="K101" i="27"/>
  <c r="K100" i="27"/>
  <c r="K98" i="27"/>
  <c r="K97" i="27"/>
  <c r="K92" i="27"/>
  <c r="K91" i="27"/>
  <c r="H112" i="27"/>
  <c r="H111" i="27"/>
  <c r="H110" i="27"/>
  <c r="H109" i="27"/>
  <c r="H108" i="27"/>
  <c r="H105" i="27"/>
  <c r="H104" i="27"/>
  <c r="H103" i="27"/>
  <c r="H102" i="27"/>
  <c r="H101" i="27"/>
  <c r="H100" i="27"/>
  <c r="H97" i="27"/>
  <c r="H92" i="27"/>
  <c r="D112" i="27"/>
  <c r="D111" i="27"/>
  <c r="D110" i="27"/>
  <c r="D102" i="27"/>
  <c r="D101" i="27"/>
  <c r="D98" i="27"/>
  <c r="D97" i="27"/>
  <c r="D91" i="27"/>
  <c r="I28" i="23" l="1"/>
  <c r="I27" i="23"/>
  <c r="I26" i="23"/>
  <c r="D28" i="23"/>
  <c r="D27" i="23"/>
  <c r="D26" i="23"/>
  <c r="M57" i="27"/>
  <c r="M91" i="27" s="1"/>
  <c r="K54" i="27"/>
  <c r="D54" i="27"/>
  <c r="M43" i="27"/>
  <c r="M117" i="27" s="1"/>
  <c r="H43" i="27"/>
  <c r="H117" i="27" s="1"/>
  <c r="F43" i="27"/>
  <c r="F117" i="27" s="1"/>
  <c r="E43" i="27"/>
  <c r="E117" i="27" s="1"/>
  <c r="D43" i="27"/>
  <c r="D117" i="27" s="1"/>
  <c r="O36" i="27"/>
  <c r="H36" i="27"/>
  <c r="H99" i="27" s="1"/>
  <c r="O35" i="27"/>
  <c r="O96" i="27" s="1"/>
  <c r="L35" i="27"/>
  <c r="L96" i="27" s="1"/>
  <c r="O33" i="27"/>
  <c r="O93" i="27" s="1"/>
  <c r="H35" i="27"/>
  <c r="H96" i="27" s="1"/>
  <c r="E35" i="27"/>
  <c r="E96" i="27" s="1"/>
  <c r="F34" i="27"/>
  <c r="F94" i="27" s="1"/>
  <c r="H33" i="27"/>
  <c r="H93" i="27" s="1"/>
  <c r="E33" i="27"/>
  <c r="E93" i="27" s="1"/>
  <c r="D34" i="27"/>
  <c r="D94" i="27" s="1"/>
  <c r="O31" i="27"/>
  <c r="E31" i="27"/>
  <c r="L35" i="23"/>
  <c r="K35" i="23"/>
  <c r="H35" i="23"/>
  <c r="P40" i="23"/>
  <c r="O40" i="23"/>
  <c r="N40" i="23"/>
  <c r="P39" i="23"/>
  <c r="O39" i="23"/>
  <c r="O37" i="23" s="1"/>
  <c r="O36" i="23" s="1"/>
  <c r="S60" i="27" s="1"/>
  <c r="S98" i="27" s="1"/>
  <c r="N39" i="23"/>
  <c r="M43" i="23"/>
  <c r="M36" i="23" s="1"/>
  <c r="O60" i="27" s="1"/>
  <c r="O98" i="27" s="1"/>
  <c r="J37" i="23"/>
  <c r="J36" i="23" s="1"/>
  <c r="J35" i="23" s="1"/>
  <c r="L36" i="23"/>
  <c r="N60" i="27" s="1"/>
  <c r="K36" i="23"/>
  <c r="M60" i="27" s="1"/>
  <c r="M98" i="27" s="1"/>
  <c r="I44" i="23"/>
  <c r="I42" i="23"/>
  <c r="I41" i="23"/>
  <c r="I40" i="23"/>
  <c r="I39" i="23"/>
  <c r="I38" i="23"/>
  <c r="H43" i="23"/>
  <c r="H36" i="23" s="1"/>
  <c r="H60" i="27" s="1"/>
  <c r="H98" i="27" s="1"/>
  <c r="E37" i="23"/>
  <c r="E36" i="23" s="1"/>
  <c r="E35" i="23" s="1"/>
  <c r="G36" i="23"/>
  <c r="G35" i="23" s="1"/>
  <c r="D44" i="23"/>
  <c r="D42" i="23"/>
  <c r="D41" i="23"/>
  <c r="D40" i="23"/>
  <c r="D39" i="23"/>
  <c r="D38" i="23"/>
  <c r="P22" i="23"/>
  <c r="T57" i="27" s="1"/>
  <c r="T91" i="27" s="1"/>
  <c r="O22" i="23"/>
  <c r="S57" i="27" s="1"/>
  <c r="N22" i="23"/>
  <c r="R57" i="27" s="1"/>
  <c r="R91" i="27" s="1"/>
  <c r="M22" i="23"/>
  <c r="O57" i="27" s="1"/>
  <c r="O91" i="27" s="1"/>
  <c r="L22" i="23"/>
  <c r="N57" i="27" s="1"/>
  <c r="N91" i="27" s="1"/>
  <c r="K22" i="23"/>
  <c r="J22" i="23"/>
  <c r="L57" i="27" s="1"/>
  <c r="P57" i="27" s="1"/>
  <c r="H22" i="23"/>
  <c r="H57" i="27" s="1"/>
  <c r="G22" i="23"/>
  <c r="G57" i="27" s="1"/>
  <c r="G91" i="27" s="1"/>
  <c r="F22" i="23"/>
  <c r="F57" i="27" s="1"/>
  <c r="F91" i="27" s="1"/>
  <c r="E22" i="23"/>
  <c r="E57" i="27" s="1"/>
  <c r="E91" i="27" s="1"/>
  <c r="H33" i="23"/>
  <c r="H32" i="23" s="1"/>
  <c r="H29" i="23"/>
  <c r="H16" i="23"/>
  <c r="H9" i="23"/>
  <c r="H8" i="23" s="1"/>
  <c r="I25" i="23"/>
  <c r="I24" i="23"/>
  <c r="I23" i="23"/>
  <c r="D25" i="23"/>
  <c r="D24" i="23"/>
  <c r="D23" i="23"/>
  <c r="K40" i="25"/>
  <c r="I40" i="25"/>
  <c r="H40" i="25"/>
  <c r="O15" i="25"/>
  <c r="M15" i="25"/>
  <c r="L15" i="25"/>
  <c r="I15" i="25"/>
  <c r="G15" i="25"/>
  <c r="J42" i="25"/>
  <c r="D42" i="25"/>
  <c r="D41" i="25" s="1"/>
  <c r="R41" i="25"/>
  <c r="T36" i="27" s="1"/>
  <c r="Q41" i="25"/>
  <c r="S36" i="27" s="1"/>
  <c r="P41" i="25"/>
  <c r="R36" i="27" s="1"/>
  <c r="O41" i="25"/>
  <c r="N41" i="25"/>
  <c r="N36" i="27" s="1"/>
  <c r="M41" i="25"/>
  <c r="M36" i="27" s="1"/>
  <c r="M99" i="27" s="1"/>
  <c r="L41" i="25"/>
  <c r="L36" i="27" s="1"/>
  <c r="L99" i="27" s="1"/>
  <c r="K41" i="25"/>
  <c r="K36" i="27" s="1"/>
  <c r="K99" i="27" s="1"/>
  <c r="J41" i="25"/>
  <c r="I41" i="25"/>
  <c r="H41" i="25"/>
  <c r="G36" i="27" s="1"/>
  <c r="G41" i="25"/>
  <c r="F36" i="27" s="1"/>
  <c r="F99" i="27" s="1"/>
  <c r="F41" i="25"/>
  <c r="E36" i="27" s="1"/>
  <c r="E99" i="27" s="1"/>
  <c r="E41" i="25"/>
  <c r="E40" i="25" s="1"/>
  <c r="N39" i="25"/>
  <c r="N38" i="25" s="1"/>
  <c r="N43" i="27" s="1"/>
  <c r="N117" i="27" s="1"/>
  <c r="J39" i="25"/>
  <c r="J38" i="25" s="1"/>
  <c r="H39" i="25"/>
  <c r="G43" i="27" s="1"/>
  <c r="G117" i="27" s="1"/>
  <c r="D39" i="25"/>
  <c r="D38" i="25" s="1"/>
  <c r="R38" i="25"/>
  <c r="T43" i="27" s="1"/>
  <c r="T117" i="27" s="1"/>
  <c r="Q38" i="25"/>
  <c r="S43" i="27" s="1"/>
  <c r="S117" i="27" s="1"/>
  <c r="P38" i="25"/>
  <c r="R43" i="27" s="1"/>
  <c r="R117" i="27" s="1"/>
  <c r="O38" i="25"/>
  <c r="O43" i="27" s="1"/>
  <c r="O117" i="27" s="1"/>
  <c r="M38" i="25"/>
  <c r="L38" i="25"/>
  <c r="L43" i="27" s="1"/>
  <c r="L117" i="27" s="1"/>
  <c r="K38" i="25"/>
  <c r="K43" i="27" s="1"/>
  <c r="K117" i="27" s="1"/>
  <c r="I38" i="25"/>
  <c r="G38" i="25"/>
  <c r="F38" i="25"/>
  <c r="E38" i="25"/>
  <c r="J37" i="25"/>
  <c r="D37" i="25"/>
  <c r="J36" i="25"/>
  <c r="D36" i="25"/>
  <c r="R35" i="25"/>
  <c r="T35" i="27" s="1"/>
  <c r="T96" i="27" s="1"/>
  <c r="Q35" i="25"/>
  <c r="S35" i="27" s="1"/>
  <c r="S96" i="27" s="1"/>
  <c r="P35" i="25"/>
  <c r="R35" i="27" s="1"/>
  <c r="R96" i="27" s="1"/>
  <c r="O35" i="25"/>
  <c r="N35" i="25"/>
  <c r="N35" i="27" s="1"/>
  <c r="N96" i="27" s="1"/>
  <c r="M35" i="25"/>
  <c r="M35" i="27" s="1"/>
  <c r="M96" i="27" s="1"/>
  <c r="L35" i="25"/>
  <c r="K35" i="25"/>
  <c r="K35" i="27" s="1"/>
  <c r="K96" i="27" s="1"/>
  <c r="I35" i="25"/>
  <c r="H35" i="25"/>
  <c r="G35" i="27" s="1"/>
  <c r="G96" i="27" s="1"/>
  <c r="G35" i="25"/>
  <c r="F35" i="27" s="1"/>
  <c r="F96" i="27" s="1"/>
  <c r="F35" i="25"/>
  <c r="E35" i="25"/>
  <c r="P27" i="25"/>
  <c r="R34" i="27" s="1"/>
  <c r="R94" i="27" s="1"/>
  <c r="D34" i="25"/>
  <c r="D33" i="25"/>
  <c r="D32" i="25"/>
  <c r="D31" i="25"/>
  <c r="D30" i="25"/>
  <c r="D29" i="25"/>
  <c r="N28" i="25"/>
  <c r="J28" i="25" s="1"/>
  <c r="J27" i="25" s="1"/>
  <c r="H28" i="25"/>
  <c r="D28" i="25" s="1"/>
  <c r="D27" i="25" s="1"/>
  <c r="O27" i="25"/>
  <c r="O34" i="27" s="1"/>
  <c r="O94" i="27" s="1"/>
  <c r="M27" i="25"/>
  <c r="M34" i="27" s="1"/>
  <c r="M94" i="27" s="1"/>
  <c r="L27" i="25"/>
  <c r="L34" i="27" s="1"/>
  <c r="L94" i="27" s="1"/>
  <c r="K27" i="25"/>
  <c r="K34" i="27" s="1"/>
  <c r="K94" i="27" s="1"/>
  <c r="I27" i="25"/>
  <c r="H34" i="27" s="1"/>
  <c r="H94" i="27" s="1"/>
  <c r="G27" i="25"/>
  <c r="F27" i="25"/>
  <c r="E34" i="27" s="1"/>
  <c r="E94" i="27" s="1"/>
  <c r="E27" i="25"/>
  <c r="J26" i="25"/>
  <c r="D26" i="25"/>
  <c r="P19" i="25"/>
  <c r="D25" i="25"/>
  <c r="D24" i="25"/>
  <c r="D23" i="25"/>
  <c r="D22" i="25"/>
  <c r="D21" i="25"/>
  <c r="N20" i="25"/>
  <c r="J20" i="25" s="1"/>
  <c r="J19" i="25" s="1"/>
  <c r="H20" i="25"/>
  <c r="H19" i="25" s="1"/>
  <c r="G33" i="27" s="1"/>
  <c r="G93" i="27" s="1"/>
  <c r="O19" i="25"/>
  <c r="M19" i="25"/>
  <c r="L19" i="25"/>
  <c r="L33" i="27" s="1"/>
  <c r="L93" i="27" s="1"/>
  <c r="K19" i="25"/>
  <c r="K33" i="27" s="1"/>
  <c r="K93" i="27" s="1"/>
  <c r="I19" i="25"/>
  <c r="G19" i="25"/>
  <c r="F33" i="27" s="1"/>
  <c r="F93" i="27" s="1"/>
  <c r="F19" i="25"/>
  <c r="E19" i="25"/>
  <c r="D33" i="27" s="1"/>
  <c r="D93" i="27" s="1"/>
  <c r="E43" i="25"/>
  <c r="F43" i="25"/>
  <c r="F40" i="25" s="1"/>
  <c r="G43" i="25"/>
  <c r="G40" i="25" s="1"/>
  <c r="H43" i="25"/>
  <c r="I43" i="25"/>
  <c r="K43" i="25"/>
  <c r="L43" i="25"/>
  <c r="L40" i="25" s="1"/>
  <c r="M43" i="25"/>
  <c r="M40" i="25" s="1"/>
  <c r="N43" i="25"/>
  <c r="N40" i="25" s="1"/>
  <c r="O43" i="25"/>
  <c r="O40" i="25" s="1"/>
  <c r="P43" i="25"/>
  <c r="Q43" i="25"/>
  <c r="R43" i="25"/>
  <c r="D44" i="25"/>
  <c r="J44" i="25"/>
  <c r="D45" i="25"/>
  <c r="D43" i="25" s="1"/>
  <c r="J45" i="25"/>
  <c r="D46" i="25"/>
  <c r="J46" i="25"/>
  <c r="D47" i="25"/>
  <c r="J47" i="25"/>
  <c r="M48" i="25"/>
  <c r="O48" i="25"/>
  <c r="E49" i="25"/>
  <c r="E48" i="25" s="1"/>
  <c r="F49" i="25"/>
  <c r="F48" i="25" s="1"/>
  <c r="G49" i="25"/>
  <c r="G48" i="25" s="1"/>
  <c r="H49" i="25"/>
  <c r="H48" i="25" s="1"/>
  <c r="I49" i="25"/>
  <c r="I48" i="25" s="1"/>
  <c r="K49" i="25"/>
  <c r="K48" i="25" s="1"/>
  <c r="L49" i="25"/>
  <c r="L48" i="25" s="1"/>
  <c r="M49" i="25"/>
  <c r="N49" i="25"/>
  <c r="N48" i="25" s="1"/>
  <c r="O49" i="25"/>
  <c r="P49" i="25"/>
  <c r="P48" i="25" s="1"/>
  <c r="Q49" i="25"/>
  <c r="Q48" i="25" s="1"/>
  <c r="R49" i="25"/>
  <c r="R48" i="25" s="1"/>
  <c r="D50" i="25"/>
  <c r="D49" i="25" s="1"/>
  <c r="D48" i="25" s="1"/>
  <c r="J50" i="25"/>
  <c r="D51" i="25"/>
  <c r="J51" i="25"/>
  <c r="J49" i="25" s="1"/>
  <c r="J48" i="25" s="1"/>
  <c r="D52" i="25"/>
  <c r="J52" i="25"/>
  <c r="E54" i="25"/>
  <c r="F54" i="25"/>
  <c r="G54" i="25"/>
  <c r="H54" i="25"/>
  <c r="I54" i="25"/>
  <c r="K54" i="25"/>
  <c r="L54" i="25"/>
  <c r="M54" i="25"/>
  <c r="N54" i="25"/>
  <c r="O54" i="25"/>
  <c r="P54" i="25"/>
  <c r="Q54" i="25"/>
  <c r="R54" i="25"/>
  <c r="D55" i="25"/>
  <c r="J55" i="25"/>
  <c r="J54" i="25" s="1"/>
  <c r="D56" i="25"/>
  <c r="J56" i="25"/>
  <c r="J17" i="25"/>
  <c r="J16" i="25" s="1"/>
  <c r="J15" i="25" s="1"/>
  <c r="D17" i="25"/>
  <c r="D16" i="25" s="1"/>
  <c r="D15" i="25" s="1"/>
  <c r="R16" i="25"/>
  <c r="R15" i="25" s="1"/>
  <c r="Q16" i="25"/>
  <c r="S32" i="27" s="1"/>
  <c r="P16" i="25"/>
  <c r="P15" i="25" s="1"/>
  <c r="O16" i="25"/>
  <c r="O32" i="27" s="1"/>
  <c r="N16" i="25"/>
  <c r="N15" i="25" s="1"/>
  <c r="M16" i="25"/>
  <c r="M32" i="27" s="1"/>
  <c r="L16" i="25"/>
  <c r="L32" i="27" s="1"/>
  <c r="K16" i="25"/>
  <c r="K15" i="25" s="1"/>
  <c r="I16" i="25"/>
  <c r="H32" i="27" s="1"/>
  <c r="H90" i="27" s="1"/>
  <c r="H16" i="25"/>
  <c r="G32" i="27" s="1"/>
  <c r="G16" i="25"/>
  <c r="F32" i="27" s="1"/>
  <c r="F16" i="25"/>
  <c r="F15" i="25" s="1"/>
  <c r="E16" i="25"/>
  <c r="E15" i="25" s="1"/>
  <c r="J12" i="25"/>
  <c r="D12" i="25"/>
  <c r="J10" i="25"/>
  <c r="D10" i="25"/>
  <c r="O9" i="25"/>
  <c r="O8" i="25" s="1"/>
  <c r="N9" i="25"/>
  <c r="N8" i="25" s="1"/>
  <c r="M9" i="25"/>
  <c r="M8" i="25" s="1"/>
  <c r="L9" i="25"/>
  <c r="L8" i="25" s="1"/>
  <c r="K9" i="25"/>
  <c r="K8" i="25" s="1"/>
  <c r="I9" i="25"/>
  <c r="I8" i="25" s="1"/>
  <c r="H9" i="25"/>
  <c r="H8" i="25" s="1"/>
  <c r="G9" i="25"/>
  <c r="G8" i="25" s="1"/>
  <c r="F9" i="25"/>
  <c r="F8" i="25" s="1"/>
  <c r="E9" i="25"/>
  <c r="E8" i="25" s="1"/>
  <c r="D40" i="25" l="1"/>
  <c r="I43" i="23"/>
  <c r="J43" i="25"/>
  <c r="J40" i="25" s="1"/>
  <c r="H15" i="25"/>
  <c r="F31" i="27"/>
  <c r="D32" i="27"/>
  <c r="E32" i="27"/>
  <c r="D36" i="27"/>
  <c r="I36" i="27" s="1"/>
  <c r="M35" i="23"/>
  <c r="G31" i="27"/>
  <c r="K32" i="27"/>
  <c r="E60" i="27"/>
  <c r="E98" i="27" s="1"/>
  <c r="D54" i="25"/>
  <c r="E18" i="25"/>
  <c r="H31" i="27"/>
  <c r="H87" i="27" s="1"/>
  <c r="N32" i="27"/>
  <c r="G60" i="27"/>
  <c r="G98" i="27" s="1"/>
  <c r="D35" i="25"/>
  <c r="H15" i="23"/>
  <c r="H45" i="23" s="1"/>
  <c r="K31" i="27"/>
  <c r="K87" i="27" s="1"/>
  <c r="L60" i="27"/>
  <c r="L98" i="27" s="1"/>
  <c r="M18" i="25"/>
  <c r="M31" i="27"/>
  <c r="M33" i="27"/>
  <c r="M93" i="27" s="1"/>
  <c r="L31" i="27"/>
  <c r="H38" i="25"/>
  <c r="D31" i="27"/>
  <c r="D87" i="27" s="1"/>
  <c r="N31" i="27"/>
  <c r="P31" i="27" s="1"/>
  <c r="D35" i="27"/>
  <c r="D96" i="27" s="1"/>
  <c r="Q40" i="25"/>
  <c r="P40" i="25"/>
  <c r="R40" i="25"/>
  <c r="O35" i="23"/>
  <c r="T32" i="27"/>
  <c r="R32" i="27"/>
  <c r="Q15" i="25"/>
  <c r="P18" i="25"/>
  <c r="I57" i="27"/>
  <c r="P32" i="27"/>
  <c r="L91" i="27"/>
  <c r="N98" i="27"/>
  <c r="D99" i="27"/>
  <c r="S91" i="27"/>
  <c r="H54" i="27"/>
  <c r="H91" i="27"/>
  <c r="R33" i="27"/>
  <c r="R93" i="27" s="1"/>
  <c r="I43" i="27"/>
  <c r="P34" i="27"/>
  <c r="I35" i="27"/>
  <c r="P35" i="27"/>
  <c r="P36" i="27"/>
  <c r="I33" i="27"/>
  <c r="P43" i="27"/>
  <c r="I32" i="27"/>
  <c r="D37" i="23"/>
  <c r="P37" i="23"/>
  <c r="P36" i="23" s="1"/>
  <c r="I37" i="23"/>
  <c r="I36" i="23" s="1"/>
  <c r="I35" i="23" s="1"/>
  <c r="N37" i="23"/>
  <c r="N36" i="23" s="1"/>
  <c r="F36" i="23"/>
  <c r="D43" i="23"/>
  <c r="D36" i="23" s="1"/>
  <c r="D35" i="23" s="1"/>
  <c r="I22" i="23"/>
  <c r="D22" i="23"/>
  <c r="F18" i="25"/>
  <c r="N27" i="25"/>
  <c r="N34" i="27" s="1"/>
  <c r="N94" i="27" s="1"/>
  <c r="O18" i="25"/>
  <c r="G18" i="25"/>
  <c r="J35" i="25"/>
  <c r="J18" i="25" s="1"/>
  <c r="I18" i="25"/>
  <c r="L18" i="25"/>
  <c r="K18" i="25"/>
  <c r="D20" i="25"/>
  <c r="D19" i="25" s="1"/>
  <c r="D18" i="25" s="1"/>
  <c r="N19" i="25"/>
  <c r="H27" i="25"/>
  <c r="J9" i="25"/>
  <c r="J8" i="25" s="1"/>
  <c r="D9" i="25"/>
  <c r="D8" i="25" s="1"/>
  <c r="I31" i="27" l="1"/>
  <c r="H18" i="25"/>
  <c r="G34" i="27"/>
  <c r="P60" i="27"/>
  <c r="N18" i="25"/>
  <c r="N33" i="27"/>
  <c r="R60" i="27"/>
  <c r="R98" i="27" s="1"/>
  <c r="N35" i="23"/>
  <c r="F60" i="27"/>
  <c r="F35" i="23"/>
  <c r="T60" i="27"/>
  <c r="T98" i="27" s="1"/>
  <c r="P35" i="23"/>
  <c r="H18" i="21"/>
  <c r="G19" i="21"/>
  <c r="G18" i="21"/>
  <c r="D18" i="21" s="1"/>
  <c r="H21" i="21"/>
  <c r="G21" i="21"/>
  <c r="D21" i="21" s="1"/>
  <c r="G20" i="21"/>
  <c r="N93" i="27" l="1"/>
  <c r="P33" i="27"/>
  <c r="G94" i="27"/>
  <c r="I34" i="27"/>
  <c r="F98" i="27"/>
  <c r="I60" i="27"/>
  <c r="F51" i="27"/>
  <c r="J22" i="20"/>
  <c r="D22" i="20"/>
  <c r="J21" i="20"/>
  <c r="D21" i="20"/>
  <c r="J20" i="20"/>
  <c r="D20" i="20"/>
  <c r="J19" i="20"/>
  <c r="D19" i="20"/>
  <c r="J18" i="20"/>
  <c r="D18" i="20"/>
  <c r="J17" i="20"/>
  <c r="D17" i="20"/>
  <c r="R15" i="20"/>
  <c r="Q15" i="20"/>
  <c r="P15" i="20"/>
  <c r="O15" i="20"/>
  <c r="O51" i="27" s="1"/>
  <c r="N15" i="20"/>
  <c r="N51" i="27" s="1"/>
  <c r="M15" i="20"/>
  <c r="M51" i="27" s="1"/>
  <c r="L15" i="20"/>
  <c r="L51" i="27" s="1"/>
  <c r="K15" i="20"/>
  <c r="K51" i="27" s="1"/>
  <c r="I15" i="20"/>
  <c r="H51" i="27" s="1"/>
  <c r="H15" i="20"/>
  <c r="G51" i="27" s="1"/>
  <c r="G15" i="20"/>
  <c r="F15" i="20"/>
  <c r="E51" i="27" s="1"/>
  <c r="E15" i="20"/>
  <c r="D51" i="27" s="1"/>
  <c r="R75" i="25" l="1"/>
  <c r="O24" i="20" l="1"/>
  <c r="I24" i="20" l="1"/>
  <c r="G41" i="27" l="1"/>
  <c r="J60" i="25"/>
  <c r="J58" i="25"/>
  <c r="O74" i="25"/>
  <c r="O71" i="25"/>
  <c r="O66" i="25"/>
  <c r="O63" i="25"/>
  <c r="O59" i="25"/>
  <c r="O57" i="25"/>
  <c r="H74" i="25"/>
  <c r="H71" i="25"/>
  <c r="H66" i="25"/>
  <c r="H63" i="25"/>
  <c r="H59" i="25"/>
  <c r="H57" i="25"/>
  <c r="G40" i="27" l="1"/>
  <c r="G106" i="27" s="1"/>
  <c r="H53" i="25"/>
  <c r="O40" i="27"/>
  <c r="O53" i="25"/>
  <c r="H62" i="25"/>
  <c r="H61" i="25" s="1"/>
  <c r="G37" i="27"/>
  <c r="G101" i="27" s="1"/>
  <c r="G38" i="27"/>
  <c r="G103" i="27" s="1"/>
  <c r="G39" i="27"/>
  <c r="O62" i="25"/>
  <c r="O61" i="25" s="1"/>
  <c r="O78" i="25" l="1"/>
  <c r="H78" i="25"/>
  <c r="O28" i="27"/>
  <c r="O106" i="27"/>
  <c r="G42" i="27"/>
  <c r="G28" i="27" l="1"/>
  <c r="O9" i="24"/>
  <c r="N9" i="24"/>
  <c r="M9" i="24"/>
  <c r="L9" i="24"/>
  <c r="K9" i="24"/>
  <c r="J9" i="24"/>
  <c r="I9" i="24"/>
  <c r="G9" i="24"/>
  <c r="F9" i="24"/>
  <c r="E9" i="24"/>
  <c r="I34" i="23"/>
  <c r="I33" i="23" s="1"/>
  <c r="I32" i="23" s="1"/>
  <c r="D34" i="23"/>
  <c r="D33" i="23" s="1"/>
  <c r="D32" i="23" s="1"/>
  <c r="P33" i="23"/>
  <c r="T59" i="27" s="1"/>
  <c r="O33" i="23"/>
  <c r="S59" i="27" s="1"/>
  <c r="N33" i="23"/>
  <c r="R59" i="27" s="1"/>
  <c r="M33" i="23"/>
  <c r="O59" i="27" s="1"/>
  <c r="L33" i="23"/>
  <c r="L32" i="23" s="1"/>
  <c r="K33" i="23"/>
  <c r="M59" i="27" s="1"/>
  <c r="J33" i="23"/>
  <c r="L59" i="27" s="1"/>
  <c r="G33" i="23"/>
  <c r="G32" i="23" s="1"/>
  <c r="F33" i="23"/>
  <c r="F59" i="27" s="1"/>
  <c r="E33" i="23"/>
  <c r="E59" i="27" s="1"/>
  <c r="N32" i="23" l="1"/>
  <c r="K32" i="23"/>
  <c r="J32" i="23"/>
  <c r="G59" i="27"/>
  <c r="I59" i="27" s="1"/>
  <c r="M32" i="23"/>
  <c r="N59" i="27"/>
  <c r="P59" i="27" s="1"/>
  <c r="F32" i="23"/>
  <c r="P32" i="23"/>
  <c r="E32" i="23"/>
  <c r="O32" i="23"/>
  <c r="I15" i="22" l="1"/>
  <c r="I14" i="22"/>
  <c r="I19" i="22"/>
  <c r="I18" i="22"/>
  <c r="I17" i="22"/>
  <c r="I16" i="22"/>
  <c r="I13" i="22"/>
  <c r="J27" i="20" l="1"/>
  <c r="J25" i="20"/>
  <c r="J24" i="20"/>
  <c r="J16" i="20"/>
  <c r="J15" i="20" s="1"/>
  <c r="J14" i="20"/>
  <c r="J13" i="20"/>
  <c r="J12" i="20"/>
  <c r="J11" i="20"/>
  <c r="J10" i="20"/>
  <c r="O23" i="20"/>
  <c r="O52" i="27" s="1"/>
  <c r="O107" i="27" s="1"/>
  <c r="O9" i="20"/>
  <c r="D14" i="20"/>
  <c r="D13" i="20"/>
  <c r="D12" i="20"/>
  <c r="D11" i="20"/>
  <c r="D10" i="20"/>
  <c r="D16" i="20"/>
  <c r="D15" i="20" s="1"/>
  <c r="D27" i="20"/>
  <c r="D25" i="20"/>
  <c r="D24" i="20"/>
  <c r="I23" i="20"/>
  <c r="H52" i="27" s="1"/>
  <c r="H107" i="27" s="1"/>
  <c r="I9" i="20"/>
  <c r="J23" i="20" l="1"/>
  <c r="J9" i="20"/>
  <c r="J8" i="20" s="1"/>
  <c r="J28" i="20" s="1"/>
  <c r="O8" i="20"/>
  <c r="O28" i="20" s="1"/>
  <c r="I8" i="20"/>
  <c r="I28" i="20" s="1"/>
  <c r="H25" i="32" l="1"/>
  <c r="H24" i="32"/>
  <c r="H23" i="32"/>
  <c r="H22" i="32"/>
  <c r="H21" i="32"/>
  <c r="H20" i="32"/>
  <c r="H18" i="32"/>
  <c r="H16" i="32"/>
  <c r="H15" i="32"/>
  <c r="H14" i="32"/>
  <c r="H13" i="32"/>
  <c r="H12" i="32"/>
  <c r="H11" i="32"/>
  <c r="H10" i="32"/>
  <c r="L19" i="32"/>
  <c r="O73" i="27" s="1"/>
  <c r="O112" i="27" s="1"/>
  <c r="L17" i="32"/>
  <c r="O72" i="27" s="1"/>
  <c r="O111" i="27" s="1"/>
  <c r="L9" i="32"/>
  <c r="O71" i="27" s="1"/>
  <c r="O110" i="27" s="1"/>
  <c r="L8" i="32" l="1"/>
  <c r="L26" i="32" s="1"/>
  <c r="J16" i="17" l="1"/>
  <c r="J13" i="17"/>
  <c r="J12" i="17"/>
  <c r="J11" i="17"/>
  <c r="J10" i="17"/>
  <c r="O15" i="17"/>
  <c r="O14" i="17" s="1"/>
  <c r="O9" i="17"/>
  <c r="O8" i="17" s="1"/>
  <c r="O17" i="17" l="1"/>
  <c r="O25" i="27"/>
  <c r="O88" i="27" s="1"/>
  <c r="I89" i="27" l="1"/>
  <c r="I95" i="27"/>
  <c r="I113" i="27"/>
  <c r="I114" i="27"/>
  <c r="I115" i="27"/>
  <c r="I116" i="27"/>
  <c r="H12" i="27" l="1"/>
  <c r="H20" i="27"/>
  <c r="H45" i="27"/>
  <c r="H49" i="27"/>
  <c r="H62" i="27"/>
  <c r="H65" i="27"/>
  <c r="H70" i="27"/>
  <c r="D16" i="17"/>
  <c r="D13" i="17"/>
  <c r="D12" i="17"/>
  <c r="D11" i="17"/>
  <c r="D10" i="17"/>
  <c r="I9" i="17"/>
  <c r="H25" i="27" s="1"/>
  <c r="H88" i="27" s="1"/>
  <c r="I14" i="17"/>
  <c r="H24" i="27" l="1"/>
  <c r="I8" i="17"/>
  <c r="I17" i="17" s="1"/>
  <c r="D23" i="32" l="1"/>
  <c r="I11" i="23" l="1"/>
  <c r="N9" i="22"/>
  <c r="N8" i="22" s="1"/>
  <c r="N12" i="22"/>
  <c r="O67" i="27" s="1"/>
  <c r="O108" i="27" s="1"/>
  <c r="N20" i="22"/>
  <c r="M9" i="23"/>
  <c r="M12" i="23"/>
  <c r="M16" i="23"/>
  <c r="M29" i="23"/>
  <c r="O58" i="27" s="1"/>
  <c r="O92" i="27" s="1"/>
  <c r="M15" i="23" l="1"/>
  <c r="M8" i="23"/>
  <c r="O55" i="27"/>
  <c r="O56" i="27"/>
  <c r="O90" i="27" s="1"/>
  <c r="N11" i="22"/>
  <c r="N22" i="22" s="1"/>
  <c r="M45" i="23" l="1"/>
  <c r="O54" i="27"/>
  <c r="O87" i="27"/>
  <c r="O70" i="27"/>
  <c r="O65" i="27"/>
  <c r="O62" i="27"/>
  <c r="O49" i="27"/>
  <c r="O24" i="27"/>
  <c r="O20" i="27"/>
  <c r="H32" i="24"/>
  <c r="H31" i="24"/>
  <c r="H28" i="24"/>
  <c r="H25" i="24"/>
  <c r="H24" i="24"/>
  <c r="H22" i="24"/>
  <c r="H21" i="24"/>
  <c r="H20" i="24"/>
  <c r="H19" i="24"/>
  <c r="H18" i="24"/>
  <c r="H17" i="24"/>
  <c r="H11" i="24"/>
  <c r="H10" i="24"/>
  <c r="H15" i="24"/>
  <c r="H14" i="24"/>
  <c r="L34" i="24"/>
  <c r="L33" i="24" s="1"/>
  <c r="L30" i="24"/>
  <c r="L26" i="24"/>
  <c r="L16" i="24"/>
  <c r="O15" i="27" s="1"/>
  <c r="O100" i="27" s="1"/>
  <c r="L13" i="24"/>
  <c r="O14" i="27" s="1"/>
  <c r="O99" i="27" s="1"/>
  <c r="L8" i="24"/>
  <c r="H22" i="21"/>
  <c r="H20" i="21"/>
  <c r="H19" i="21"/>
  <c r="H17" i="21"/>
  <c r="H16" i="21"/>
  <c r="H14" i="21"/>
  <c r="L13" i="21"/>
  <c r="L12" i="21" s="1"/>
  <c r="H10" i="21"/>
  <c r="L9" i="21"/>
  <c r="L8" i="21" s="1"/>
  <c r="H11" i="21"/>
  <c r="P89" i="27"/>
  <c r="P95" i="27"/>
  <c r="P113" i="27"/>
  <c r="P114" i="27"/>
  <c r="P115" i="27"/>
  <c r="P116" i="27"/>
  <c r="L23" i="21" l="1"/>
  <c r="H9" i="24"/>
  <c r="O46" i="27"/>
  <c r="O97" i="27" s="1"/>
  <c r="O47" i="27"/>
  <c r="O104" i="27" s="1"/>
  <c r="L29" i="24"/>
  <c r="O17" i="27"/>
  <c r="O105" i="27" s="1"/>
  <c r="L12" i="24"/>
  <c r="L36" i="24" s="1"/>
  <c r="O12" i="27" l="1"/>
  <c r="O45" i="27"/>
  <c r="O119" i="27"/>
  <c r="D21" i="32"/>
  <c r="O75" i="27" l="1"/>
  <c r="Q12" i="22"/>
  <c r="P12" i="22"/>
  <c r="O12" i="22"/>
  <c r="M12" i="22"/>
  <c r="L12" i="22"/>
  <c r="K12" i="22"/>
  <c r="J12" i="22"/>
  <c r="H12" i="22"/>
  <c r="G12" i="22"/>
  <c r="F12" i="22"/>
  <c r="E12" i="22"/>
  <c r="I12" i="22"/>
  <c r="D19" i="22"/>
  <c r="D24" i="32" l="1"/>
  <c r="H19" i="32" l="1"/>
  <c r="D25" i="32"/>
  <c r="D22" i="32"/>
  <c r="D20" i="32"/>
  <c r="O19" i="32"/>
  <c r="T73" i="27" s="1"/>
  <c r="T112" i="27" s="1"/>
  <c r="N19" i="32"/>
  <c r="S73" i="27" s="1"/>
  <c r="S112" i="27" s="1"/>
  <c r="M19" i="32"/>
  <c r="R73" i="27" s="1"/>
  <c r="R112" i="27" s="1"/>
  <c r="K19" i="32"/>
  <c r="N73" i="27" s="1"/>
  <c r="N112" i="27" s="1"/>
  <c r="J19" i="32"/>
  <c r="M73" i="27" s="1"/>
  <c r="M112" i="27" s="1"/>
  <c r="I19" i="32"/>
  <c r="L73" i="27" s="1"/>
  <c r="L112" i="27" s="1"/>
  <c r="G19" i="32"/>
  <c r="G73" i="27" s="1"/>
  <c r="G112" i="27" s="1"/>
  <c r="F19" i="32"/>
  <c r="F73" i="27" s="1"/>
  <c r="F112" i="27" s="1"/>
  <c r="E19" i="32"/>
  <c r="E73" i="27" s="1"/>
  <c r="E112" i="27" s="1"/>
  <c r="H17" i="32"/>
  <c r="D18" i="32"/>
  <c r="D17" i="32" s="1"/>
  <c r="O17" i="32"/>
  <c r="T72" i="27" s="1"/>
  <c r="T111" i="27" s="1"/>
  <c r="N17" i="32"/>
  <c r="S72" i="27" s="1"/>
  <c r="S111" i="27" s="1"/>
  <c r="M17" i="32"/>
  <c r="R72" i="27" s="1"/>
  <c r="R111" i="27" s="1"/>
  <c r="K17" i="32"/>
  <c r="N72" i="27" s="1"/>
  <c r="N111" i="27" s="1"/>
  <c r="J17" i="32"/>
  <c r="M72" i="27" s="1"/>
  <c r="M111" i="27" s="1"/>
  <c r="I17" i="32"/>
  <c r="L72" i="27" s="1"/>
  <c r="L111" i="27" s="1"/>
  <c r="G17" i="32"/>
  <c r="G72" i="27" s="1"/>
  <c r="G111" i="27" s="1"/>
  <c r="F17" i="32"/>
  <c r="F72" i="27" s="1"/>
  <c r="F111" i="27" s="1"/>
  <c r="E17" i="32"/>
  <c r="E72" i="27" s="1"/>
  <c r="E111" i="27" s="1"/>
  <c r="D16" i="32"/>
  <c r="D15" i="32"/>
  <c r="D14" i="32"/>
  <c r="D13" i="32"/>
  <c r="D12" i="32"/>
  <c r="D11" i="32"/>
  <c r="D10" i="32"/>
  <c r="O9" i="32"/>
  <c r="T71" i="27" s="1"/>
  <c r="T110" i="27" s="1"/>
  <c r="N9" i="32"/>
  <c r="S71" i="27" s="1"/>
  <c r="M9" i="32"/>
  <c r="R71" i="27" s="1"/>
  <c r="K9" i="32"/>
  <c r="N71" i="27" s="1"/>
  <c r="N110" i="27" s="1"/>
  <c r="J9" i="32"/>
  <c r="I9" i="32"/>
  <c r="G9" i="32"/>
  <c r="G71" i="27" s="1"/>
  <c r="G110" i="27" s="1"/>
  <c r="F9" i="32"/>
  <c r="F71" i="27" s="1"/>
  <c r="F110" i="27" s="1"/>
  <c r="E9" i="32"/>
  <c r="D70" i="27"/>
  <c r="K70" i="27"/>
  <c r="R110" i="27" l="1"/>
  <c r="R70" i="27"/>
  <c r="S110" i="27"/>
  <c r="S70" i="27"/>
  <c r="I8" i="32"/>
  <c r="I26" i="32" s="1"/>
  <c r="J8" i="32"/>
  <c r="J26" i="32" s="1"/>
  <c r="E8" i="32"/>
  <c r="E26" i="32" s="1"/>
  <c r="I111" i="27"/>
  <c r="I72" i="27"/>
  <c r="I112" i="27"/>
  <c r="I73" i="27"/>
  <c r="P111" i="27"/>
  <c r="P72" i="27"/>
  <c r="P112" i="27"/>
  <c r="P73" i="27"/>
  <c r="L71" i="27"/>
  <c r="D9" i="32"/>
  <c r="E71" i="27"/>
  <c r="E110" i="27" s="1"/>
  <c r="M71" i="27"/>
  <c r="M110" i="27" s="1"/>
  <c r="N8" i="32"/>
  <c r="N26" i="32" s="1"/>
  <c r="N70" i="27"/>
  <c r="D19" i="32"/>
  <c r="G8" i="32"/>
  <c r="G26" i="32" s="1"/>
  <c r="M8" i="32"/>
  <c r="M26" i="32" s="1"/>
  <c r="G70" i="27"/>
  <c r="T70" i="27"/>
  <c r="H9" i="32"/>
  <c r="H8" i="32" s="1"/>
  <c r="H26" i="32" s="1"/>
  <c r="K8" i="32"/>
  <c r="K26" i="32" s="1"/>
  <c r="F8" i="32"/>
  <c r="F26" i="32" s="1"/>
  <c r="O8" i="32"/>
  <c r="O26" i="32" s="1"/>
  <c r="F70" i="27"/>
  <c r="L70" i="27" l="1"/>
  <c r="L110" i="27"/>
  <c r="I110" i="27"/>
  <c r="I71" i="27"/>
  <c r="I70" i="27" s="1"/>
  <c r="P110" i="27"/>
  <c r="P71" i="27"/>
  <c r="P70" i="27" s="1"/>
  <c r="D8" i="32"/>
  <c r="D26" i="32" s="1"/>
  <c r="M70" i="27"/>
  <c r="E70" i="27"/>
  <c r="D20" i="21" l="1"/>
  <c r="O9" i="21"/>
  <c r="T46" i="27" s="1"/>
  <c r="N9" i="21"/>
  <c r="S46" i="27" s="1"/>
  <c r="M9" i="21"/>
  <c r="R46" i="27" s="1"/>
  <c r="K9" i="21"/>
  <c r="N46" i="27" s="1"/>
  <c r="J9" i="21"/>
  <c r="I9" i="21"/>
  <c r="G9" i="21"/>
  <c r="G46" i="27" s="1"/>
  <c r="F9" i="21"/>
  <c r="F46" i="27" s="1"/>
  <c r="E9" i="21"/>
  <c r="E46" i="27" s="1"/>
  <c r="D11" i="21"/>
  <c r="D19" i="21"/>
  <c r="I46" i="27" l="1"/>
  <c r="D20" i="24"/>
  <c r="J35" i="24" l="1"/>
  <c r="H35" i="24" s="1"/>
  <c r="O30" i="24"/>
  <c r="T17" i="27" s="1"/>
  <c r="N30" i="24"/>
  <c r="S17" i="27" s="1"/>
  <c r="M30" i="24"/>
  <c r="R17" i="27" s="1"/>
  <c r="K30" i="24"/>
  <c r="J30" i="24"/>
  <c r="I30" i="24"/>
  <c r="G30" i="24"/>
  <c r="F30" i="24"/>
  <c r="E30" i="24"/>
  <c r="D32" i="24"/>
  <c r="T41" i="27"/>
  <c r="S41" i="27"/>
  <c r="R41" i="27"/>
  <c r="N41" i="27"/>
  <c r="P41" i="27" s="1"/>
  <c r="I41" i="27"/>
  <c r="R59" i="25"/>
  <c r="Q59" i="25"/>
  <c r="P59" i="25"/>
  <c r="N59" i="25"/>
  <c r="M59" i="25"/>
  <c r="L59" i="25"/>
  <c r="K59" i="25"/>
  <c r="J59" i="25"/>
  <c r="I59" i="25"/>
  <c r="G59" i="25"/>
  <c r="F59" i="25"/>
  <c r="E59" i="25"/>
  <c r="D60" i="25"/>
  <c r="D59" i="25" s="1"/>
  <c r="O13" i="24" l="1"/>
  <c r="T14" i="27" s="1"/>
  <c r="T99" i="27" s="1"/>
  <c r="N13" i="24"/>
  <c r="S14" i="27" s="1"/>
  <c r="S99" i="27" s="1"/>
  <c r="M13" i="24"/>
  <c r="R14" i="27" s="1"/>
  <c r="R99" i="27" s="1"/>
  <c r="K13" i="24"/>
  <c r="N14" i="27" s="1"/>
  <c r="J13" i="24"/>
  <c r="I13" i="24"/>
  <c r="G13" i="24"/>
  <c r="G14" i="27" s="1"/>
  <c r="F13" i="24"/>
  <c r="E13" i="24"/>
  <c r="D15" i="24"/>
  <c r="D14" i="24"/>
  <c r="I14" i="27" l="1"/>
  <c r="G99" i="27"/>
  <c r="P14" i="27"/>
  <c r="N99" i="27"/>
  <c r="P117" i="27"/>
  <c r="I117" i="27"/>
  <c r="H13" i="24"/>
  <c r="D13" i="24"/>
  <c r="T13" i="27" l="1"/>
  <c r="S13" i="27"/>
  <c r="R13" i="27"/>
  <c r="N13" i="27"/>
  <c r="M13" i="27"/>
  <c r="L13" i="27"/>
  <c r="G13" i="27"/>
  <c r="F13" i="27"/>
  <c r="E13" i="27"/>
  <c r="D11" i="24"/>
  <c r="I13" i="27" l="1"/>
  <c r="P13" i="27"/>
  <c r="R9" i="20"/>
  <c r="Q9" i="20"/>
  <c r="P9" i="20"/>
  <c r="N9" i="20"/>
  <c r="M9" i="20"/>
  <c r="L9" i="20"/>
  <c r="K9" i="20"/>
  <c r="H9" i="20"/>
  <c r="G9" i="20"/>
  <c r="F9" i="20"/>
  <c r="E9" i="20"/>
  <c r="R15" i="17" l="1"/>
  <c r="R14" i="17" s="1"/>
  <c r="Q15" i="17"/>
  <c r="Q14" i="17" s="1"/>
  <c r="P15" i="17"/>
  <c r="P14" i="17" s="1"/>
  <c r="N15" i="17"/>
  <c r="N14" i="17" s="1"/>
  <c r="M15" i="17"/>
  <c r="M26" i="27" s="1"/>
  <c r="L15" i="17"/>
  <c r="L14" i="17" s="1"/>
  <c r="K15" i="17"/>
  <c r="H15" i="17"/>
  <c r="H14" i="17" s="1"/>
  <c r="G15" i="17"/>
  <c r="F26" i="27" s="1"/>
  <c r="F15" i="17"/>
  <c r="F14" i="17" s="1"/>
  <c r="E15" i="17"/>
  <c r="E14" i="17" s="1"/>
  <c r="D15" i="17"/>
  <c r="M14" i="17" l="1"/>
  <c r="G14" i="17"/>
  <c r="G26" i="27"/>
  <c r="K14" i="17"/>
  <c r="J15" i="17"/>
  <c r="E26" i="27"/>
  <c r="D26" i="27"/>
  <c r="I26" i="27" s="1"/>
  <c r="D14" i="17"/>
  <c r="K26" i="27"/>
  <c r="L26" i="27"/>
  <c r="N26" i="27"/>
  <c r="T26" i="27"/>
  <c r="R26" i="27"/>
  <c r="S26" i="27"/>
  <c r="J14" i="17" l="1"/>
  <c r="P26" i="27"/>
  <c r="T51" i="27"/>
  <c r="S51" i="27"/>
  <c r="R51" i="27"/>
  <c r="P51" i="27" l="1"/>
  <c r="I51" i="27"/>
  <c r="K63" i="27"/>
  <c r="K90" i="27" s="1"/>
  <c r="D63" i="27"/>
  <c r="D90" i="27" s="1"/>
  <c r="H14" i="31"/>
  <c r="D14" i="31"/>
  <c r="H13" i="31"/>
  <c r="E13" i="31"/>
  <c r="D13" i="31" s="1"/>
  <c r="N12" i="31"/>
  <c r="T63" i="27" s="1"/>
  <c r="T62" i="27" s="1"/>
  <c r="M12" i="31"/>
  <c r="S63" i="27" s="1"/>
  <c r="S62" i="27" s="1"/>
  <c r="L12" i="31"/>
  <c r="L11" i="31" s="1"/>
  <c r="L15" i="31" s="1"/>
  <c r="K12" i="31"/>
  <c r="N63" i="27" s="1"/>
  <c r="N62" i="27" s="1"/>
  <c r="J12" i="31"/>
  <c r="J11" i="31" s="1"/>
  <c r="J15" i="31" s="1"/>
  <c r="I12" i="31"/>
  <c r="L63" i="27" s="1"/>
  <c r="L62" i="27" s="1"/>
  <c r="G12" i="31"/>
  <c r="G63" i="27" s="1"/>
  <c r="G62" i="27" s="1"/>
  <c r="F12" i="31"/>
  <c r="F63" i="27" s="1"/>
  <c r="F62" i="27" s="1"/>
  <c r="H10" i="31"/>
  <c r="D10" i="31"/>
  <c r="H9" i="31"/>
  <c r="D9" i="31"/>
  <c r="N8" i="31"/>
  <c r="M8" i="31"/>
  <c r="L8" i="31"/>
  <c r="K8" i="31"/>
  <c r="J8" i="31"/>
  <c r="I8" i="31"/>
  <c r="G8" i="31"/>
  <c r="F8" i="31"/>
  <c r="E8" i="31"/>
  <c r="I11" i="31" l="1"/>
  <c r="I15" i="31" s="1"/>
  <c r="M63" i="27"/>
  <c r="M62" i="27" s="1"/>
  <c r="D62" i="27"/>
  <c r="K62" i="27"/>
  <c r="P63" i="27"/>
  <c r="P62" i="27" s="1"/>
  <c r="F11" i="31"/>
  <c r="F15" i="31" s="1"/>
  <c r="E12" i="31"/>
  <c r="G11" i="31"/>
  <c r="G15" i="31" s="1"/>
  <c r="K11" i="31"/>
  <c r="K15" i="31" s="1"/>
  <c r="N11" i="31"/>
  <c r="N15" i="31" s="1"/>
  <c r="R63" i="27"/>
  <c r="R62" i="27" s="1"/>
  <c r="M11" i="31"/>
  <c r="M15" i="31" s="1"/>
  <c r="D8" i="31"/>
  <c r="D12" i="31"/>
  <c r="D11" i="31" s="1"/>
  <c r="D15" i="31" s="1"/>
  <c r="H8" i="31"/>
  <c r="H12" i="31"/>
  <c r="H11" i="31" s="1"/>
  <c r="H15" i="31" s="1"/>
  <c r="R57" i="25"/>
  <c r="R53" i="25" s="1"/>
  <c r="Q57" i="25"/>
  <c r="Q53" i="25" s="1"/>
  <c r="P57" i="25"/>
  <c r="P53" i="25" s="1"/>
  <c r="N57" i="25"/>
  <c r="N53" i="25" s="1"/>
  <c r="M57" i="25"/>
  <c r="M53" i="25" s="1"/>
  <c r="L57" i="25"/>
  <c r="L53" i="25" s="1"/>
  <c r="K57" i="25"/>
  <c r="K53" i="25" s="1"/>
  <c r="K78" i="25" s="1"/>
  <c r="I57" i="25"/>
  <c r="I53" i="25" s="1"/>
  <c r="G57" i="25"/>
  <c r="G53" i="25" s="1"/>
  <c r="F57" i="25"/>
  <c r="F53" i="25" s="1"/>
  <c r="E57" i="25"/>
  <c r="E53" i="25" s="1"/>
  <c r="K62" i="25"/>
  <c r="K61" i="25" s="1"/>
  <c r="E62" i="25"/>
  <c r="E61" i="25" s="1"/>
  <c r="O13" i="21"/>
  <c r="E78" i="25" l="1"/>
  <c r="H40" i="27"/>
  <c r="K40" i="27"/>
  <c r="E11" i="31"/>
  <c r="E15" i="31" s="1"/>
  <c r="E63" i="27"/>
  <c r="I63" i="27" s="1"/>
  <c r="D40" i="27"/>
  <c r="D28" i="27" l="1"/>
  <c r="D106" i="27"/>
  <c r="K28" i="27"/>
  <c r="K106" i="27"/>
  <c r="H28" i="27"/>
  <c r="H75" i="27" s="1"/>
  <c r="H106" i="27"/>
  <c r="H119" i="27"/>
  <c r="E62" i="27"/>
  <c r="I62" i="27"/>
  <c r="N74" i="25"/>
  <c r="N71" i="25"/>
  <c r="N66" i="25"/>
  <c r="N63" i="25"/>
  <c r="M17" i="27" l="1"/>
  <c r="L17" i="27"/>
  <c r="F17" i="27"/>
  <c r="E17" i="27"/>
  <c r="D31" i="24"/>
  <c r="M29" i="24"/>
  <c r="J29" i="24"/>
  <c r="I29" i="24"/>
  <c r="G29" i="24"/>
  <c r="G17" i="27" s="1"/>
  <c r="E29" i="24"/>
  <c r="N29" i="24"/>
  <c r="K29" i="24"/>
  <c r="N17" i="27" s="1"/>
  <c r="F29" i="24"/>
  <c r="I17" i="27" l="1"/>
  <c r="P17" i="27"/>
  <c r="D30" i="24"/>
  <c r="D29" i="24" s="1"/>
  <c r="H30" i="24"/>
  <c r="H29" i="24" s="1"/>
  <c r="O29" i="24"/>
  <c r="I99" i="27" l="1"/>
  <c r="P99" i="27"/>
  <c r="D104" i="27"/>
  <c r="D103" i="27"/>
  <c r="D100" i="27"/>
  <c r="D92" i="27"/>
  <c r="J57" i="25" l="1"/>
  <c r="J53" i="25" s="1"/>
  <c r="M39" i="27"/>
  <c r="D58" i="25"/>
  <c r="D57" i="25" s="1"/>
  <c r="D53" i="25" s="1"/>
  <c r="F39" i="27"/>
  <c r="E40" i="27"/>
  <c r="E106" i="27" s="1"/>
  <c r="E39" i="27"/>
  <c r="H34" i="24"/>
  <c r="H33" i="24" s="1"/>
  <c r="D35" i="24"/>
  <c r="D34" i="24" s="1"/>
  <c r="D33" i="24" s="1"/>
  <c r="O34" i="24"/>
  <c r="T18" i="27" s="1"/>
  <c r="N34" i="24"/>
  <c r="S18" i="27" s="1"/>
  <c r="M34" i="24"/>
  <c r="M33" i="24" s="1"/>
  <c r="K34" i="24"/>
  <c r="K33" i="24" s="1"/>
  <c r="J34" i="24"/>
  <c r="J33" i="24" s="1"/>
  <c r="I34" i="24"/>
  <c r="I33" i="24" s="1"/>
  <c r="G34" i="24"/>
  <c r="G33" i="24" s="1"/>
  <c r="F34" i="24"/>
  <c r="F18" i="27" s="1"/>
  <c r="E34" i="24"/>
  <c r="E18" i="27" s="1"/>
  <c r="J77" i="25"/>
  <c r="J76" i="25"/>
  <c r="J75" i="25"/>
  <c r="J73" i="25"/>
  <c r="J72" i="25"/>
  <c r="J70" i="25"/>
  <c r="J69" i="25"/>
  <c r="J68" i="25"/>
  <c r="J67" i="25"/>
  <c r="J65" i="25"/>
  <c r="J64" i="25"/>
  <c r="T39" i="27"/>
  <c r="S39" i="27"/>
  <c r="R39" i="27"/>
  <c r="N39" i="27"/>
  <c r="D77" i="25"/>
  <c r="D76" i="25"/>
  <c r="D75" i="25"/>
  <c r="D73" i="25"/>
  <c r="D72" i="25"/>
  <c r="D70" i="25"/>
  <c r="D69" i="25"/>
  <c r="D68" i="25"/>
  <c r="D67" i="25"/>
  <c r="D65" i="25"/>
  <c r="D64" i="25"/>
  <c r="R74" i="25"/>
  <c r="Q74" i="25"/>
  <c r="P74" i="25"/>
  <c r="M74" i="25"/>
  <c r="M62" i="25" s="1"/>
  <c r="M61" i="25" s="1"/>
  <c r="L74" i="25"/>
  <c r="P71" i="25"/>
  <c r="R71" i="25"/>
  <c r="Q71" i="25"/>
  <c r="L71" i="25"/>
  <c r="J71" i="25" s="1"/>
  <c r="R66" i="25"/>
  <c r="Q66" i="25"/>
  <c r="P66" i="25"/>
  <c r="L66" i="25"/>
  <c r="J66" i="25" s="1"/>
  <c r="R63" i="25"/>
  <c r="Q63" i="25"/>
  <c r="P63" i="25"/>
  <c r="L63" i="25"/>
  <c r="J63" i="25" s="1"/>
  <c r="I74" i="25"/>
  <c r="G74" i="25"/>
  <c r="F74" i="25"/>
  <c r="I71" i="25"/>
  <c r="G71" i="25"/>
  <c r="F71" i="25"/>
  <c r="I66" i="25"/>
  <c r="G66" i="25"/>
  <c r="F66" i="25"/>
  <c r="I63" i="25"/>
  <c r="G63" i="25"/>
  <c r="F63" i="25"/>
  <c r="T40" i="27"/>
  <c r="T106" i="27" s="1"/>
  <c r="S40" i="27"/>
  <c r="S106" i="27" s="1"/>
  <c r="L40" i="27"/>
  <c r="L106" i="27" s="1"/>
  <c r="F40" i="27"/>
  <c r="F106" i="27" s="1"/>
  <c r="R9" i="17"/>
  <c r="Q9" i="17"/>
  <c r="P9" i="17"/>
  <c r="N9" i="17"/>
  <c r="N8" i="17" s="1"/>
  <c r="N17" i="17" s="1"/>
  <c r="M9" i="17"/>
  <c r="M8" i="17" s="1"/>
  <c r="M17" i="17" s="1"/>
  <c r="L9" i="17"/>
  <c r="L8" i="17" s="1"/>
  <c r="L17" i="17" s="1"/>
  <c r="K9" i="17"/>
  <c r="K8" i="17" s="1"/>
  <c r="K17" i="17" s="1"/>
  <c r="H9" i="17"/>
  <c r="H8" i="17" s="1"/>
  <c r="H17" i="17" s="1"/>
  <c r="G9" i="17"/>
  <c r="G8" i="17" s="1"/>
  <c r="G17" i="17" s="1"/>
  <c r="F9" i="17"/>
  <c r="F8" i="17" s="1"/>
  <c r="F17" i="17" s="1"/>
  <c r="E9" i="17"/>
  <c r="E8" i="17" s="1"/>
  <c r="E17" i="17" s="1"/>
  <c r="N12" i="18"/>
  <c r="N11" i="18" s="1"/>
  <c r="M12" i="18"/>
  <c r="S22" i="27" s="1"/>
  <c r="S97" i="27" s="1"/>
  <c r="L12" i="18"/>
  <c r="R22" i="27" s="1"/>
  <c r="R97" i="27" s="1"/>
  <c r="K12" i="18"/>
  <c r="K11" i="18" s="1"/>
  <c r="J12" i="18"/>
  <c r="J11" i="18" s="1"/>
  <c r="I12" i="18"/>
  <c r="I11" i="18" s="1"/>
  <c r="G12" i="18"/>
  <c r="G11" i="18" s="1"/>
  <c r="F12" i="18"/>
  <c r="F22" i="27" s="1"/>
  <c r="F97" i="27" s="1"/>
  <c r="E12" i="18"/>
  <c r="E22" i="27" s="1"/>
  <c r="E97" i="27" s="1"/>
  <c r="H13" i="18"/>
  <c r="H12" i="18" s="1"/>
  <c r="H11" i="18" s="1"/>
  <c r="D13" i="18"/>
  <c r="D12" i="18" s="1"/>
  <c r="D11" i="18" s="1"/>
  <c r="D28" i="24"/>
  <c r="D27" i="24" s="1"/>
  <c r="D26" i="24" s="1"/>
  <c r="O27" i="24"/>
  <c r="T16" i="27" s="1"/>
  <c r="T102" i="27" s="1"/>
  <c r="N27" i="24"/>
  <c r="S16" i="27" s="1"/>
  <c r="S102" i="27" s="1"/>
  <c r="M27" i="24"/>
  <c r="R16" i="27" s="1"/>
  <c r="R102" i="27" s="1"/>
  <c r="K27" i="24"/>
  <c r="K26" i="24" s="1"/>
  <c r="J27" i="24"/>
  <c r="M16" i="27" s="1"/>
  <c r="M102" i="27" s="1"/>
  <c r="I27" i="24"/>
  <c r="I26" i="24" s="1"/>
  <c r="H27" i="24"/>
  <c r="H26" i="24" s="1"/>
  <c r="G27" i="24"/>
  <c r="G26" i="24" s="1"/>
  <c r="F27" i="24"/>
  <c r="F26" i="24" s="1"/>
  <c r="E27" i="24"/>
  <c r="E26" i="24" s="1"/>
  <c r="O16" i="24"/>
  <c r="O12" i="24" s="1"/>
  <c r="N16" i="24"/>
  <c r="N12" i="24" s="1"/>
  <c r="M16" i="24"/>
  <c r="M12" i="24" s="1"/>
  <c r="K16" i="24"/>
  <c r="J16" i="24"/>
  <c r="J12" i="24" s="1"/>
  <c r="I16" i="24"/>
  <c r="I12" i="24" s="1"/>
  <c r="G16" i="24"/>
  <c r="G12" i="24" s="1"/>
  <c r="F16" i="24"/>
  <c r="F12" i="24" s="1"/>
  <c r="E16" i="24"/>
  <c r="E12" i="24" s="1"/>
  <c r="D25" i="24"/>
  <c r="N8" i="24"/>
  <c r="J8" i="24"/>
  <c r="I8" i="24"/>
  <c r="G8" i="24"/>
  <c r="H8" i="24"/>
  <c r="D10" i="24"/>
  <c r="D9" i="24" s="1"/>
  <c r="K8" i="24"/>
  <c r="F8" i="24"/>
  <c r="E8" i="24"/>
  <c r="M42" i="27" l="1"/>
  <c r="M78" i="25"/>
  <c r="F33" i="24"/>
  <c r="J17" i="17"/>
  <c r="I39" i="27"/>
  <c r="D8" i="24"/>
  <c r="N26" i="24"/>
  <c r="O33" i="24"/>
  <c r="E33" i="24"/>
  <c r="E36" i="24" s="1"/>
  <c r="I106" i="27"/>
  <c r="I40" i="27"/>
  <c r="N33" i="24"/>
  <c r="I36" i="24"/>
  <c r="G22" i="27"/>
  <c r="G97" i="27" s="1"/>
  <c r="E11" i="18"/>
  <c r="F25" i="27"/>
  <c r="F11" i="18"/>
  <c r="D9" i="17"/>
  <c r="D8" i="17" s="1"/>
  <c r="D17" i="17" s="1"/>
  <c r="D63" i="25"/>
  <c r="L22" i="27"/>
  <c r="L97" i="27" s="1"/>
  <c r="G25" i="27"/>
  <c r="E25" i="27"/>
  <c r="K25" i="27"/>
  <c r="K88" i="27" s="1"/>
  <c r="L25" i="27"/>
  <c r="M22" i="27"/>
  <c r="M25" i="27"/>
  <c r="F36" i="24"/>
  <c r="N22" i="27"/>
  <c r="N97" i="27" s="1"/>
  <c r="N25" i="27"/>
  <c r="G36" i="24"/>
  <c r="D25" i="27"/>
  <c r="D88" i="27" s="1"/>
  <c r="R18" i="27"/>
  <c r="E16" i="27"/>
  <c r="E102" i="27" s="1"/>
  <c r="F16" i="27"/>
  <c r="F102" i="27" s="1"/>
  <c r="G16" i="27"/>
  <c r="G102" i="27" s="1"/>
  <c r="O26" i="24"/>
  <c r="G18" i="27"/>
  <c r="L18" i="27"/>
  <c r="N15" i="27"/>
  <c r="N100" i="27" s="1"/>
  <c r="K12" i="24"/>
  <c r="K36" i="24" s="1"/>
  <c r="F15" i="27"/>
  <c r="F100" i="27" s="1"/>
  <c r="M15" i="27"/>
  <c r="M100" i="27" s="1"/>
  <c r="E15" i="27"/>
  <c r="E100" i="27" s="1"/>
  <c r="L15" i="27"/>
  <c r="L100" i="27" s="1"/>
  <c r="M18" i="27"/>
  <c r="N18" i="27"/>
  <c r="M26" i="24"/>
  <c r="G100" i="27"/>
  <c r="L11" i="18"/>
  <c r="R25" i="27"/>
  <c r="P8" i="17"/>
  <c r="P17" i="17" s="1"/>
  <c r="M11" i="18"/>
  <c r="T25" i="27"/>
  <c r="R8" i="17"/>
  <c r="R17" i="17" s="1"/>
  <c r="Q8" i="17"/>
  <c r="Q17" i="17" s="1"/>
  <c r="S25" i="27"/>
  <c r="T22" i="27"/>
  <c r="T97" i="27" s="1"/>
  <c r="M8" i="24"/>
  <c r="D71" i="25"/>
  <c r="J74" i="25"/>
  <c r="J62" i="25" s="1"/>
  <c r="J61" i="25" s="1"/>
  <c r="J78" i="25" s="1"/>
  <c r="D66" i="25"/>
  <c r="G62" i="25"/>
  <c r="G61" i="25" s="1"/>
  <c r="G78" i="25" s="1"/>
  <c r="P62" i="25"/>
  <c r="P61" i="25" s="1"/>
  <c r="R62" i="25"/>
  <c r="D74" i="25"/>
  <c r="M40" i="27"/>
  <c r="M106" i="27" s="1"/>
  <c r="T15" i="27"/>
  <c r="T100" i="27" s="1"/>
  <c r="S15" i="27"/>
  <c r="S100" i="27" s="1"/>
  <c r="R15" i="27"/>
  <c r="R100" i="27" s="1"/>
  <c r="J26" i="24"/>
  <c r="J36" i="24" s="1"/>
  <c r="L16" i="27"/>
  <c r="L102" i="27" s="1"/>
  <c r="O8" i="24"/>
  <c r="N16" i="27"/>
  <c r="N102" i="27" s="1"/>
  <c r="I62" i="25"/>
  <c r="N40" i="27"/>
  <c r="N106" i="27" s="1"/>
  <c r="L62" i="25"/>
  <c r="L61" i="25" s="1"/>
  <c r="N62" i="25"/>
  <c r="N61" i="25" s="1"/>
  <c r="R40" i="27"/>
  <c r="R106" i="27" s="1"/>
  <c r="F62" i="25"/>
  <c r="Q62" i="25"/>
  <c r="L39" i="27"/>
  <c r="J9" i="17"/>
  <c r="J8" i="17" s="1"/>
  <c r="M36" i="24" l="1"/>
  <c r="N42" i="27"/>
  <c r="N78" i="25"/>
  <c r="L42" i="27"/>
  <c r="L78" i="25"/>
  <c r="N36" i="24"/>
  <c r="I18" i="27"/>
  <c r="P39" i="27"/>
  <c r="R61" i="25"/>
  <c r="U62" i="25"/>
  <c r="D62" i="25"/>
  <c r="D61" i="25" s="1"/>
  <c r="D78" i="25" s="1"/>
  <c r="I22" i="27"/>
  <c r="I97" i="27" s="1"/>
  <c r="O36" i="24"/>
  <c r="I102" i="27"/>
  <c r="I16" i="27"/>
  <c r="I100" i="27"/>
  <c r="I15" i="27"/>
  <c r="I25" i="27"/>
  <c r="I91" i="27"/>
  <c r="P42" i="27"/>
  <c r="P40" i="27"/>
  <c r="P22" i="27"/>
  <c r="P106" i="27"/>
  <c r="P25" i="27"/>
  <c r="P91" i="27"/>
  <c r="P98" i="27"/>
  <c r="P18" i="27"/>
  <c r="P102" i="27"/>
  <c r="P16" i="27"/>
  <c r="P100" i="27"/>
  <c r="P15" i="27"/>
  <c r="R42" i="27"/>
  <c r="F42" i="27"/>
  <c r="F61" i="25"/>
  <c r="F78" i="25" s="1"/>
  <c r="E42" i="27"/>
  <c r="I61" i="25"/>
  <c r="I78" i="25" s="1"/>
  <c r="T42" i="27"/>
  <c r="Q61" i="25"/>
  <c r="S42" i="27"/>
  <c r="D20" i="27"/>
  <c r="R19" i="25" l="1"/>
  <c r="T33" i="27" s="1"/>
  <c r="T93" i="27" s="1"/>
  <c r="Q27" i="25"/>
  <c r="S34" i="27" s="1"/>
  <c r="S94" i="27" s="1"/>
  <c r="R27" i="25"/>
  <c r="T34" i="27" s="1"/>
  <c r="T94" i="27" s="1"/>
  <c r="Q19" i="25"/>
  <c r="R9" i="25"/>
  <c r="P9" i="25"/>
  <c r="Q9" i="25"/>
  <c r="I42" i="27"/>
  <c r="I98" i="27"/>
  <c r="Q18" i="25" l="1"/>
  <c r="S33" i="27"/>
  <c r="S93" i="27" s="1"/>
  <c r="R8" i="25"/>
  <c r="T31" i="27"/>
  <c r="P8" i="25"/>
  <c r="P78" i="25" s="1"/>
  <c r="R31" i="27"/>
  <c r="Q8" i="25"/>
  <c r="S31" i="27"/>
  <c r="R18" i="25"/>
  <c r="I17" i="23"/>
  <c r="D17" i="23"/>
  <c r="Q78" i="25" l="1"/>
  <c r="R78" i="25"/>
  <c r="D19" i="24"/>
  <c r="K15" i="21" l="1"/>
  <c r="D18" i="24" l="1"/>
  <c r="G10" i="22" l="1"/>
  <c r="D22" i="21" l="1"/>
  <c r="D17" i="21" l="1"/>
  <c r="Q9" i="22" l="1"/>
  <c r="P9" i="22"/>
  <c r="O9" i="22"/>
  <c r="M9" i="22"/>
  <c r="L9" i="22"/>
  <c r="K9" i="22"/>
  <c r="J9" i="22"/>
  <c r="H9" i="22"/>
  <c r="G9" i="22"/>
  <c r="F66" i="27" s="1"/>
  <c r="F9" i="22"/>
  <c r="E66" i="27" s="1"/>
  <c r="E9" i="22"/>
  <c r="D66" i="27" s="1"/>
  <c r="I10" i="22"/>
  <c r="I9" i="22" s="1"/>
  <c r="I8" i="22" s="1"/>
  <c r="D10" i="22"/>
  <c r="D9" i="22" s="1"/>
  <c r="D8" i="22" s="1"/>
  <c r="H8" i="22" l="1"/>
  <c r="G66" i="27"/>
  <c r="I66" i="27" s="1"/>
  <c r="M8" i="22"/>
  <c r="N66" i="27"/>
  <c r="J8" i="22"/>
  <c r="K66" i="27"/>
  <c r="L8" i="22"/>
  <c r="M66" i="27"/>
  <c r="O8" i="22"/>
  <c r="R66" i="27"/>
  <c r="K8" i="22"/>
  <c r="L66" i="27"/>
  <c r="P8" i="22"/>
  <c r="S66" i="27"/>
  <c r="Q8" i="22"/>
  <c r="T66" i="27"/>
  <c r="E8" i="22"/>
  <c r="F8" i="22"/>
  <c r="G8" i="22"/>
  <c r="P66" i="27" l="1"/>
  <c r="J15" i="21"/>
  <c r="H15" i="21" s="1"/>
  <c r="P16" i="23" l="1"/>
  <c r="O16" i="23"/>
  <c r="N16" i="23"/>
  <c r="L16" i="23"/>
  <c r="K16" i="23"/>
  <c r="J16" i="23"/>
  <c r="G16" i="23"/>
  <c r="F16" i="23"/>
  <c r="E16" i="23"/>
  <c r="I21" i="23"/>
  <c r="D21" i="23"/>
  <c r="P29" i="23" l="1"/>
  <c r="P15" i="23" s="1"/>
  <c r="O29" i="23"/>
  <c r="O15" i="23" s="1"/>
  <c r="N29" i="23"/>
  <c r="N15" i="23" s="1"/>
  <c r="L29" i="23"/>
  <c r="L15" i="23" s="1"/>
  <c r="K29" i="23"/>
  <c r="K15" i="23" s="1"/>
  <c r="J29" i="23"/>
  <c r="J15" i="23" s="1"/>
  <c r="G29" i="23"/>
  <c r="G15" i="23" s="1"/>
  <c r="F29" i="23"/>
  <c r="F15" i="23" s="1"/>
  <c r="E29" i="23"/>
  <c r="E15" i="23" s="1"/>
  <c r="I31" i="23"/>
  <c r="D31" i="23"/>
  <c r="K45" i="27" l="1"/>
  <c r="D45" i="27"/>
  <c r="N8" i="21"/>
  <c r="M8" i="21"/>
  <c r="E8" i="21"/>
  <c r="G15" i="21"/>
  <c r="F15" i="21"/>
  <c r="O8" i="21" l="1"/>
  <c r="P30" i="27" l="1"/>
  <c r="I30" i="27" l="1"/>
  <c r="T38" i="27" l="1"/>
  <c r="T103" i="27" s="1"/>
  <c r="S38" i="27"/>
  <c r="S103" i="27" s="1"/>
  <c r="R38" i="27"/>
  <c r="R103" i="27" s="1"/>
  <c r="N38" i="27"/>
  <c r="N103" i="27" s="1"/>
  <c r="M38" i="27"/>
  <c r="M103" i="27" s="1"/>
  <c r="L38" i="27"/>
  <c r="L103" i="27" s="1"/>
  <c r="F38" i="27"/>
  <c r="F103" i="27" s="1"/>
  <c r="E38" i="27"/>
  <c r="E103" i="27" s="1"/>
  <c r="I103" i="27" l="1"/>
  <c r="I38" i="27"/>
  <c r="P103" i="27"/>
  <c r="P38" i="27"/>
  <c r="D21" i="24" l="1"/>
  <c r="T56" i="27" l="1"/>
  <c r="T90" i="27" s="1"/>
  <c r="S56" i="27"/>
  <c r="S90" i="27" s="1"/>
  <c r="R58" i="27"/>
  <c r="R92" i="27" s="1"/>
  <c r="R56" i="27"/>
  <c r="R90" i="27" s="1"/>
  <c r="N56" i="27"/>
  <c r="N90" i="27" s="1"/>
  <c r="M56" i="27"/>
  <c r="M90" i="27" s="1"/>
  <c r="L56" i="27"/>
  <c r="L90" i="27" s="1"/>
  <c r="N50" i="27"/>
  <c r="N105" i="27" s="1"/>
  <c r="L50" i="27"/>
  <c r="L105" i="27" s="1"/>
  <c r="K50" i="27"/>
  <c r="K105" i="27" s="1"/>
  <c r="D50" i="27"/>
  <c r="D105" i="27" s="1"/>
  <c r="P29" i="27"/>
  <c r="N24" i="27"/>
  <c r="M24" i="27"/>
  <c r="K24" i="27"/>
  <c r="K20" i="27"/>
  <c r="K12" i="27"/>
  <c r="D24" i="27"/>
  <c r="K23" i="20"/>
  <c r="D26" i="20"/>
  <c r="E23" i="20"/>
  <c r="D19" i="23"/>
  <c r="I19" i="23"/>
  <c r="T58" i="27"/>
  <c r="T92" i="27" s="1"/>
  <c r="S58" i="27"/>
  <c r="S92" i="27" s="1"/>
  <c r="P12" i="23"/>
  <c r="O12" i="23"/>
  <c r="N12" i="23"/>
  <c r="P9" i="23"/>
  <c r="T55" i="27" s="1"/>
  <c r="O9" i="23"/>
  <c r="S55" i="27" s="1"/>
  <c r="N9" i="23"/>
  <c r="R55" i="27" s="1"/>
  <c r="I30" i="23"/>
  <c r="I29" i="23" s="1"/>
  <c r="N58" i="27"/>
  <c r="N92" i="27" s="1"/>
  <c r="L58" i="27"/>
  <c r="L92" i="27" s="1"/>
  <c r="I20" i="23"/>
  <c r="I18" i="23"/>
  <c r="I14" i="23"/>
  <c r="I13" i="23"/>
  <c r="L12" i="23"/>
  <c r="K12" i="23"/>
  <c r="J12" i="23"/>
  <c r="I10" i="23"/>
  <c r="L9" i="23"/>
  <c r="N55" i="27" s="1"/>
  <c r="K9" i="23"/>
  <c r="M55" i="27" s="1"/>
  <c r="J9" i="23"/>
  <c r="L55" i="27" s="1"/>
  <c r="N54" i="27" l="1"/>
  <c r="N87" i="27"/>
  <c r="R54" i="27"/>
  <c r="R87" i="27"/>
  <c r="S54" i="27"/>
  <c r="S87" i="27"/>
  <c r="L54" i="27"/>
  <c r="L87" i="27"/>
  <c r="T54" i="27"/>
  <c r="T87" i="27"/>
  <c r="M87" i="27"/>
  <c r="P55" i="27"/>
  <c r="P90" i="27"/>
  <c r="P56" i="27"/>
  <c r="D52" i="27"/>
  <c r="E8" i="20"/>
  <c r="E28" i="20" s="1"/>
  <c r="D9" i="20"/>
  <c r="K52" i="27"/>
  <c r="K107" i="27" s="1"/>
  <c r="K8" i="20"/>
  <c r="K28" i="20" s="1"/>
  <c r="L37" i="27"/>
  <c r="M37" i="27"/>
  <c r="M101" i="27" s="1"/>
  <c r="N37" i="27"/>
  <c r="N101" i="27" s="1"/>
  <c r="R37" i="27"/>
  <c r="R101" i="27" s="1"/>
  <c r="T37" i="27"/>
  <c r="T101" i="27" s="1"/>
  <c r="S37" i="27"/>
  <c r="S101" i="27" s="1"/>
  <c r="H16" i="24"/>
  <c r="H12" i="24" s="1"/>
  <c r="H36" i="24" s="1"/>
  <c r="I16" i="23"/>
  <c r="I15" i="23" s="1"/>
  <c r="J8" i="23"/>
  <c r="J45" i="23" s="1"/>
  <c r="P8" i="23"/>
  <c r="P45" i="23" s="1"/>
  <c r="L8" i="23"/>
  <c r="L45" i="23" s="1"/>
  <c r="K8" i="23"/>
  <c r="K45" i="23" s="1"/>
  <c r="I9" i="23"/>
  <c r="O8" i="23"/>
  <c r="O45" i="23" s="1"/>
  <c r="M58" i="27"/>
  <c r="M92" i="27" s="1"/>
  <c r="I12" i="23"/>
  <c r="P24" i="27"/>
  <c r="L24" i="27"/>
  <c r="D12" i="27"/>
  <c r="N8" i="23"/>
  <c r="N45" i="23" s="1"/>
  <c r="L28" i="27" l="1"/>
  <c r="L101" i="27"/>
  <c r="M54" i="27"/>
  <c r="D49" i="27"/>
  <c r="D107" i="27"/>
  <c r="T28" i="27"/>
  <c r="N28" i="27"/>
  <c r="M28" i="27"/>
  <c r="S28" i="27"/>
  <c r="R28" i="27"/>
  <c r="P101" i="27"/>
  <c r="P37" i="27"/>
  <c r="P28" i="27" s="1"/>
  <c r="P92" i="27"/>
  <c r="P58" i="27"/>
  <c r="P54" i="27" s="1"/>
  <c r="P87" i="27"/>
  <c r="K49" i="27"/>
  <c r="I8" i="23"/>
  <c r="I45" i="23" s="1"/>
  <c r="Q20" i="22" l="1"/>
  <c r="T68" i="27" s="1"/>
  <c r="T109" i="27" s="1"/>
  <c r="P20" i="22"/>
  <c r="S68" i="27" s="1"/>
  <c r="S109" i="27" s="1"/>
  <c r="O20" i="22"/>
  <c r="R68" i="27" s="1"/>
  <c r="R109" i="27" s="1"/>
  <c r="D17" i="22"/>
  <c r="D16" i="22"/>
  <c r="D14" i="22"/>
  <c r="T67" i="27"/>
  <c r="T108" i="27" s="1"/>
  <c r="S67" i="27"/>
  <c r="S108" i="27" s="1"/>
  <c r="R67" i="27"/>
  <c r="R108" i="27" s="1"/>
  <c r="I21" i="22"/>
  <c r="I20" i="22" s="1"/>
  <c r="M20" i="22"/>
  <c r="N68" i="27" s="1"/>
  <c r="N109" i="27" s="1"/>
  <c r="L20" i="22"/>
  <c r="M68" i="27" s="1"/>
  <c r="M109" i="27" s="1"/>
  <c r="K20" i="22"/>
  <c r="L68" i="27" s="1"/>
  <c r="L109" i="27" s="1"/>
  <c r="J20" i="22"/>
  <c r="K68" i="27" s="1"/>
  <c r="K109" i="27" s="1"/>
  <c r="N67" i="27"/>
  <c r="N108" i="27" s="1"/>
  <c r="M67" i="27"/>
  <c r="M108" i="27" s="1"/>
  <c r="L67" i="27"/>
  <c r="L108" i="27" s="1"/>
  <c r="K67" i="27"/>
  <c r="K108" i="27" s="1"/>
  <c r="P68" i="27" l="1"/>
  <c r="P108" i="27"/>
  <c r="P67" i="27"/>
  <c r="S65" i="27"/>
  <c r="R65" i="27"/>
  <c r="N65" i="27"/>
  <c r="M65" i="27"/>
  <c r="P109" i="27"/>
  <c r="K65" i="27"/>
  <c r="K75" i="27" s="1"/>
  <c r="L65" i="27"/>
  <c r="T65" i="27"/>
  <c r="J11" i="22"/>
  <c r="J22" i="22" s="1"/>
  <c r="M11" i="22"/>
  <c r="M22" i="22" s="1"/>
  <c r="K11" i="22"/>
  <c r="K22" i="22" s="1"/>
  <c r="Q11" i="22"/>
  <c r="Q22" i="22" s="1"/>
  <c r="O11" i="22"/>
  <c r="O22" i="22" s="1"/>
  <c r="P11" i="22"/>
  <c r="P22" i="22" s="1"/>
  <c r="I11" i="22"/>
  <c r="I22" i="22" s="1"/>
  <c r="L11" i="22"/>
  <c r="L22" i="22" s="1"/>
  <c r="E20" i="22"/>
  <c r="D68" i="27" s="1"/>
  <c r="D109" i="27" s="1"/>
  <c r="D67" i="27"/>
  <c r="D108" i="27" s="1"/>
  <c r="N13" i="21"/>
  <c r="M13" i="21"/>
  <c r="K13" i="21"/>
  <c r="J13" i="21"/>
  <c r="I13" i="21"/>
  <c r="L47" i="27" s="1"/>
  <c r="L104" i="27" s="1"/>
  <c r="R23" i="20"/>
  <c r="M50" i="27"/>
  <c r="M105" i="27" s="1"/>
  <c r="P105" i="27" l="1"/>
  <c r="P50" i="27"/>
  <c r="P65" i="27"/>
  <c r="T52" i="27"/>
  <c r="T107" i="27" s="1"/>
  <c r="R8" i="20"/>
  <c r="D65" i="27"/>
  <c r="D75" i="27" s="1"/>
  <c r="K12" i="21"/>
  <c r="N47" i="27"/>
  <c r="N104" i="27" s="1"/>
  <c r="L45" i="27"/>
  <c r="I12" i="21"/>
  <c r="O12" i="21"/>
  <c r="O23" i="21" s="1"/>
  <c r="T47" i="27"/>
  <c r="T104" i="27" s="1"/>
  <c r="N12" i="21"/>
  <c r="N23" i="21" s="1"/>
  <c r="S47" i="27"/>
  <c r="S104" i="27" s="1"/>
  <c r="H13" i="21"/>
  <c r="H12" i="21" s="1"/>
  <c r="J12" i="21"/>
  <c r="M47" i="27"/>
  <c r="M104" i="27" s="1"/>
  <c r="M12" i="21"/>
  <c r="M23" i="21" s="1"/>
  <c r="R47" i="27"/>
  <c r="R104" i="27" s="1"/>
  <c r="E11" i="22"/>
  <c r="E22" i="22" s="1"/>
  <c r="S50" i="27"/>
  <c r="S105" i="27" s="1"/>
  <c r="T50" i="27"/>
  <c r="T105" i="27" s="1"/>
  <c r="N23" i="20"/>
  <c r="N8" i="20" s="1"/>
  <c r="M23" i="20"/>
  <c r="M8" i="20" s="1"/>
  <c r="L23" i="20"/>
  <c r="P47" i="27" l="1"/>
  <c r="L52" i="27"/>
  <c r="L8" i="20"/>
  <c r="L28" i="20" s="1"/>
  <c r="R45" i="27"/>
  <c r="S45" i="27"/>
  <c r="P104" i="27"/>
  <c r="T45" i="27"/>
  <c r="N28" i="20"/>
  <c r="N52" i="27"/>
  <c r="N107" i="27" s="1"/>
  <c r="N45" i="27"/>
  <c r="R50" i="27"/>
  <c r="R105" i="27" s="1"/>
  <c r="M28" i="20"/>
  <c r="M52" i="27"/>
  <c r="M107" i="27" s="1"/>
  <c r="T49" i="27"/>
  <c r="R28" i="20"/>
  <c r="Q23" i="20"/>
  <c r="P23" i="20"/>
  <c r="P8" i="20" s="1"/>
  <c r="P28" i="20" s="1"/>
  <c r="L49" i="27" l="1"/>
  <c r="L107" i="27"/>
  <c r="P107" i="27"/>
  <c r="P52" i="27"/>
  <c r="S52" i="27"/>
  <c r="S107" i="27" s="1"/>
  <c r="Q8" i="20"/>
  <c r="Q28" i="20" s="1"/>
  <c r="P49" i="27"/>
  <c r="N49" i="27"/>
  <c r="M49" i="27"/>
  <c r="R52" i="27"/>
  <c r="R107" i="27" s="1"/>
  <c r="R49" i="27" l="1"/>
  <c r="S49" i="27"/>
  <c r="D119" i="27" l="1"/>
  <c r="K119" i="27"/>
  <c r="P94" i="27" l="1"/>
  <c r="P93" i="27"/>
  <c r="P96" i="27"/>
  <c r="N9" i="18" l="1"/>
  <c r="T21" i="27" s="1"/>
  <c r="T88" i="27" s="1"/>
  <c r="M9" i="18"/>
  <c r="S21" i="27" s="1"/>
  <c r="S88" i="27" s="1"/>
  <c r="L9" i="18"/>
  <c r="R21" i="27" s="1"/>
  <c r="R88" i="27" s="1"/>
  <c r="H10" i="18"/>
  <c r="H9" i="18" s="1"/>
  <c r="H8" i="18" s="1"/>
  <c r="H14" i="18" s="1"/>
  <c r="K9" i="18"/>
  <c r="J9" i="18"/>
  <c r="I9" i="18"/>
  <c r="K8" i="18" l="1"/>
  <c r="K14" i="18" s="1"/>
  <c r="N21" i="27"/>
  <c r="N88" i="27" s="1"/>
  <c r="J8" i="18"/>
  <c r="J14" i="18" s="1"/>
  <c r="M21" i="27"/>
  <c r="M88" i="27" s="1"/>
  <c r="I8" i="18"/>
  <c r="I14" i="18" s="1"/>
  <c r="L21" i="27"/>
  <c r="L88" i="27" s="1"/>
  <c r="N8" i="18"/>
  <c r="N14" i="18" s="1"/>
  <c r="M8" i="18"/>
  <c r="M14" i="18" s="1"/>
  <c r="R24" i="27"/>
  <c r="L8" i="18"/>
  <c r="L14" i="18" s="1"/>
  <c r="P88" i="27" l="1"/>
  <c r="P21" i="27"/>
  <c r="T24" i="27"/>
  <c r="S20" i="27"/>
  <c r="R20" i="27"/>
  <c r="T20" i="27"/>
  <c r="N20" i="27"/>
  <c r="M20" i="27"/>
  <c r="S24" i="27"/>
  <c r="M12" i="27" l="1"/>
  <c r="R12" i="27"/>
  <c r="R75" i="27" s="1"/>
  <c r="L12" i="27"/>
  <c r="N119" i="27"/>
  <c r="N12" i="27"/>
  <c r="N75" i="27" s="1"/>
  <c r="T12" i="27"/>
  <c r="T75" i="27" s="1"/>
  <c r="L20" i="27"/>
  <c r="L75" i="27" l="1"/>
  <c r="P20" i="27"/>
  <c r="S12" i="27"/>
  <c r="S75" i="27" s="1"/>
  <c r="P12" i="27"/>
  <c r="L119" i="27"/>
  <c r="D17" i="24" l="1"/>
  <c r="G9" i="23" l="1"/>
  <c r="F9" i="23"/>
  <c r="D11" i="23"/>
  <c r="G13" i="21" l="1"/>
  <c r="F13" i="21"/>
  <c r="D15" i="21" l="1"/>
  <c r="D16" i="21" l="1"/>
  <c r="F67" i="27" l="1"/>
  <c r="F108" i="27" s="1"/>
  <c r="G67" i="27"/>
  <c r="G108" i="27" s="1"/>
  <c r="I96" i="27" l="1"/>
  <c r="D24" i="24"/>
  <c r="D22" i="24" l="1"/>
  <c r="D16" i="24" l="1"/>
  <c r="D12" i="24" s="1"/>
  <c r="D36" i="24" s="1"/>
  <c r="E37" i="27" l="1"/>
  <c r="F37" i="27"/>
  <c r="F101" i="27" s="1"/>
  <c r="E28" i="27" l="1"/>
  <c r="E101" i="27"/>
  <c r="F28" i="27"/>
  <c r="I37" i="27"/>
  <c r="I101" i="27" l="1"/>
  <c r="G58" i="27"/>
  <c r="G92" i="27" s="1"/>
  <c r="E9" i="23"/>
  <c r="E55" i="27" s="1"/>
  <c r="G55" i="27"/>
  <c r="F55" i="27"/>
  <c r="G87" i="27" l="1"/>
  <c r="F87" i="27"/>
  <c r="E87" i="27"/>
  <c r="I55" i="27"/>
  <c r="F58" i="27"/>
  <c r="F92" i="27" s="1"/>
  <c r="E58" i="27"/>
  <c r="E92" i="27" s="1"/>
  <c r="D30" i="23"/>
  <c r="D29" i="23" s="1"/>
  <c r="D10" i="23"/>
  <c r="D9" i="23" s="1"/>
  <c r="I87" i="27" l="1"/>
  <c r="I92" i="27"/>
  <c r="I58" i="27"/>
  <c r="E9" i="18"/>
  <c r="G9" i="18"/>
  <c r="F9" i="18"/>
  <c r="F8" i="18" l="1"/>
  <c r="F14" i="18" s="1"/>
  <c r="F21" i="27"/>
  <c r="F88" i="27" s="1"/>
  <c r="I24" i="27"/>
  <c r="E21" i="27"/>
  <c r="E88" i="27" s="1"/>
  <c r="G8" i="18"/>
  <c r="G14" i="18" s="1"/>
  <c r="G21" i="27"/>
  <c r="G88" i="27" s="1"/>
  <c r="E8" i="18"/>
  <c r="E14" i="18" s="1"/>
  <c r="D10" i="18"/>
  <c r="D9" i="18" s="1"/>
  <c r="D8" i="18" s="1"/>
  <c r="D14" i="18" s="1"/>
  <c r="G24" i="27"/>
  <c r="F24" i="27"/>
  <c r="E24" i="27"/>
  <c r="I88" i="27" l="1"/>
  <c r="I21" i="27"/>
  <c r="I29" i="27"/>
  <c r="I28" i="27" s="1"/>
  <c r="F20" i="22" l="1"/>
  <c r="E68" i="27" s="1"/>
  <c r="E109" i="27" s="1"/>
  <c r="H20" i="22"/>
  <c r="G68" i="27" s="1"/>
  <c r="G109" i="27" s="1"/>
  <c r="G20" i="22"/>
  <c r="F68" i="27" s="1"/>
  <c r="F109" i="27" s="1"/>
  <c r="I68" i="27" l="1"/>
  <c r="I109" i="27"/>
  <c r="D21" i="22"/>
  <c r="D20" i="22" s="1"/>
  <c r="D14" i="23" l="1"/>
  <c r="D13" i="23"/>
  <c r="G12" i="23"/>
  <c r="G8" i="23" s="1"/>
  <c r="G45" i="23" s="1"/>
  <c r="F12" i="23"/>
  <c r="F8" i="23" s="1"/>
  <c r="F45" i="23" s="1"/>
  <c r="D12" i="23" l="1"/>
  <c r="D8" i="23" s="1"/>
  <c r="E12" i="23"/>
  <c r="E8" i="23" s="1"/>
  <c r="E45" i="23" s="1"/>
  <c r="G47" i="27"/>
  <c r="G104" i="27" s="1"/>
  <c r="F47" i="27"/>
  <c r="F104" i="27" s="1"/>
  <c r="F45" i="27" l="1"/>
  <c r="G45" i="27"/>
  <c r="F65" i="27" l="1"/>
  <c r="G65" i="27"/>
  <c r="D20" i="23"/>
  <c r="D18" i="23"/>
  <c r="D18" i="22"/>
  <c r="D15" i="22"/>
  <c r="E67" i="27" l="1"/>
  <c r="E108" i="27" s="1"/>
  <c r="G56" i="27"/>
  <c r="F56" i="27"/>
  <c r="D13" i="22"/>
  <c r="D12" i="22" s="1"/>
  <c r="D16" i="23"/>
  <c r="D15" i="23" s="1"/>
  <c r="D45" i="23" s="1"/>
  <c r="E13" i="21"/>
  <c r="G12" i="21"/>
  <c r="F12" i="21"/>
  <c r="F50" i="27"/>
  <c r="F105" i="27" s="1"/>
  <c r="E50" i="27"/>
  <c r="E105" i="27" s="1"/>
  <c r="G50" i="27"/>
  <c r="G105" i="27" s="1"/>
  <c r="F90" i="27" l="1"/>
  <c r="F54" i="27"/>
  <c r="G90" i="27"/>
  <c r="G54" i="27"/>
  <c r="I105" i="27"/>
  <c r="I50" i="27"/>
  <c r="I108" i="27"/>
  <c r="I67" i="27"/>
  <c r="I65" i="27" s="1"/>
  <c r="I93" i="27"/>
  <c r="E65" i="27"/>
  <c r="G11" i="22"/>
  <c r="G22" i="22" s="1"/>
  <c r="F11" i="22"/>
  <c r="F22" i="22" s="1"/>
  <c r="H11" i="22"/>
  <c r="H22" i="22" s="1"/>
  <c r="E56" i="27"/>
  <c r="D14" i="21"/>
  <c r="D13" i="21" s="1"/>
  <c r="H23" i="20"/>
  <c r="H8" i="20" s="1"/>
  <c r="G23" i="20"/>
  <c r="G8" i="20" s="1"/>
  <c r="G28" i="20" s="1"/>
  <c r="F23" i="20"/>
  <c r="E90" i="27" l="1"/>
  <c r="I90" i="27" s="1"/>
  <c r="E54" i="27"/>
  <c r="I56" i="27"/>
  <c r="I54" i="27" s="1"/>
  <c r="E52" i="27"/>
  <c r="F8" i="20"/>
  <c r="F28" i="20" s="1"/>
  <c r="I20" i="27"/>
  <c r="E12" i="21"/>
  <c r="E23" i="21" s="1"/>
  <c r="E47" i="27"/>
  <c r="E104" i="27" s="1"/>
  <c r="F52" i="27"/>
  <c r="F107" i="27" s="1"/>
  <c r="H28" i="20"/>
  <c r="G52" i="27"/>
  <c r="G107" i="27" s="1"/>
  <c r="E20" i="27"/>
  <c r="F20" i="27"/>
  <c r="G20" i="27"/>
  <c r="E49" i="27" l="1"/>
  <c r="E107" i="27"/>
  <c r="I107" i="27"/>
  <c r="I52" i="27"/>
  <c r="I49" i="27" s="1"/>
  <c r="I104" i="27"/>
  <c r="I47" i="27"/>
  <c r="I45" i="27" s="1"/>
  <c r="I94" i="27"/>
  <c r="E45" i="27"/>
  <c r="G12" i="27"/>
  <c r="F49" i="27"/>
  <c r="F12" i="27"/>
  <c r="F75" i="27" s="1"/>
  <c r="G49" i="27"/>
  <c r="E12" i="27"/>
  <c r="E75" i="27" l="1"/>
  <c r="G75" i="27"/>
  <c r="I119" i="27"/>
  <c r="F119" i="27"/>
  <c r="G119" i="27"/>
  <c r="I12" i="27"/>
  <c r="I75" i="27" s="1"/>
  <c r="E119" i="27"/>
  <c r="S119" i="27" l="1"/>
  <c r="R119" i="27"/>
  <c r="T119" i="27"/>
  <c r="D11" i="22" l="1"/>
  <c r="D22" i="22" s="1"/>
  <c r="D23" i="20" l="1"/>
  <c r="D8" i="20" s="1"/>
  <c r="D28" i="20" l="1"/>
  <c r="D12" i="21"/>
  <c r="F8" i="21" l="1"/>
  <c r="F23" i="21" s="1"/>
  <c r="D10" i="21"/>
  <c r="G8" i="21"/>
  <c r="G23" i="21" s="1"/>
  <c r="I8" i="21"/>
  <c r="I23" i="21" s="1"/>
  <c r="J8" i="21"/>
  <c r="K8" i="21"/>
  <c r="K23" i="21" s="1"/>
  <c r="J23" i="21" l="1"/>
  <c r="M46" i="27"/>
  <c r="M97" i="27" s="1"/>
  <c r="D9" i="21"/>
  <c r="D8" i="21" s="1"/>
  <c r="D23" i="21" s="1"/>
  <c r="H9" i="21"/>
  <c r="H8" i="21" s="1"/>
  <c r="H23" i="21" s="1"/>
  <c r="P46" i="27" l="1"/>
  <c r="P97" i="27" s="1"/>
  <c r="M45" i="27"/>
  <c r="M75" i="27" s="1"/>
  <c r="P45" i="27" l="1"/>
  <c r="P75" i="27" s="1"/>
  <c r="P119" i="27"/>
  <c r="M119" i="27"/>
</calcChain>
</file>

<file path=xl/sharedStrings.xml><?xml version="1.0" encoding="utf-8"?>
<sst xmlns="http://schemas.openxmlformats.org/spreadsheetml/2006/main" count="905" uniqueCount="541">
  <si>
    <t>PRINCIPADO DE ASTURIAS</t>
  </si>
  <si>
    <r>
      <t xml:space="preserve">ASIGNADOS </t>
    </r>
    <r>
      <rPr>
        <b/>
        <sz val="8"/>
        <color theme="1"/>
        <rFont val="Calibri"/>
        <family val="2"/>
        <scheme val="minor"/>
      </rPr>
      <t>(1)</t>
    </r>
  </si>
  <si>
    <r>
      <t>COBRADOS</t>
    </r>
    <r>
      <rPr>
        <b/>
        <sz val="8"/>
        <color theme="1"/>
        <rFont val="Calibri"/>
        <family val="2"/>
        <scheme val="minor"/>
      </rPr>
      <t xml:space="preserve"> (2)</t>
    </r>
  </si>
  <si>
    <r>
      <t>EN EJECUCIÓN</t>
    </r>
    <r>
      <rPr>
        <b/>
        <sz val="8"/>
        <color theme="1"/>
        <rFont val="Calibri"/>
        <family val="2"/>
        <scheme val="minor"/>
      </rPr>
      <t xml:space="preserve"> (3)</t>
    </r>
  </si>
  <si>
    <t>Convocatorias / licitaciones</t>
  </si>
  <si>
    <t>Concesiones/ Adjudicaciones</t>
  </si>
  <si>
    <t>Compromisos de pago</t>
  </si>
  <si>
    <t>Componente 5 ………………………………………………………………..</t>
  </si>
  <si>
    <t>Componente 11 ………………………………………………………………..</t>
  </si>
  <si>
    <t>Componente 2 ………………………………………………………………..</t>
  </si>
  <si>
    <t>Componente 1 …………………………………………………………………</t>
  </si>
  <si>
    <t>Componente 7 ………………………………………………………………..</t>
  </si>
  <si>
    <t>Componente 8 ………………………………………………………………..</t>
  </si>
  <si>
    <t>Componente 10 ………………………………………………………………..</t>
  </si>
  <si>
    <t>Componente 19 ……………………………………………………………</t>
  </si>
  <si>
    <t>Componente 20 ……………………………………………………………..</t>
  </si>
  <si>
    <t>Componente 23 ……………………………………………………………..</t>
  </si>
  <si>
    <t>Cª Educación</t>
  </si>
  <si>
    <t>Componente 21 ……………………………………………………………..</t>
  </si>
  <si>
    <t>Cª Salud</t>
  </si>
  <si>
    <t>Componente 18 …………………………………………………………….</t>
  </si>
  <si>
    <t>Cª Derechos sociales y Bienestar</t>
  </si>
  <si>
    <t>Componente 4 …………………………………………………………………..</t>
  </si>
  <si>
    <t>Componente 6 …………………………………………………………………..</t>
  </si>
  <si>
    <t>TOTAL CONSEJERÍAS PRINCIPADO ASTURIAS</t>
  </si>
  <si>
    <t>(1) Fondos que corresponden al Principado de Asturias conforme a los acuerdos de distribución aprobados por la Conferencia Sectorial competente o por subvenciones directas ya concedidas por parte de la Administración del Estado.</t>
  </si>
  <si>
    <t>(2) Fondos ya cobrados por la Tesorería General del Principado de Asturias y disponibles para su ejecución</t>
  </si>
  <si>
    <t xml:space="preserve"> -------------------------------------------------------------------------------------------- RESUMEN POR COMPONENTES -----------------------------------------------------------------------------------------------</t>
  </si>
  <si>
    <t>Componente 3 ………………………………………………………………..</t>
  </si>
  <si>
    <t>Componente 4 ………………………………………………………………..</t>
  </si>
  <si>
    <t>Componente 6 ………………………………………………………………..</t>
  </si>
  <si>
    <t>Componente 9 ………………………………………………………………..</t>
  </si>
  <si>
    <t>Componente 12 ………………………………………………………………..</t>
  </si>
  <si>
    <t>Componente 13 ………………………………………………………………..</t>
  </si>
  <si>
    <t>Componente 14 ………………………………………………………………..</t>
  </si>
  <si>
    <t>Componente 15 ………………………………………………………………..</t>
  </si>
  <si>
    <t>Componente 16 ………………………………………………………………..</t>
  </si>
  <si>
    <t>Componente 17 ………………………………………………………………..</t>
  </si>
  <si>
    <t>Componente 18 ………………………………………………………………..</t>
  </si>
  <si>
    <t>Componente 19 ………………………………………………………………..</t>
  </si>
  <si>
    <t>Componente 20 ………………………………………………………………..</t>
  </si>
  <si>
    <t>Componente 21 ………………………………………………………………..</t>
  </si>
  <si>
    <t>Componente 22 ………………………………………………………………..</t>
  </si>
  <si>
    <t>Componente 23 ………………………………………………………………..</t>
  </si>
  <si>
    <t>Componente 24 ………………………………………………………………..</t>
  </si>
  <si>
    <t>Componente 25 ………………………………………………………………..</t>
  </si>
  <si>
    <t>Componente 26 ………………………………………………………………..</t>
  </si>
  <si>
    <t>Componente 27 ………………………………………………………………..</t>
  </si>
  <si>
    <t>Componente 28 ………………………………………………………………..</t>
  </si>
  <si>
    <t>Componente 29 ………………………………………………………………..</t>
  </si>
  <si>
    <t>Componente 30 ………………………………………………………………..</t>
  </si>
  <si>
    <t>Política Palanca / Componente / Línea de inversión</t>
  </si>
  <si>
    <t xml:space="preserve">FONDOS MRR -  PRINCIPADO DE ASTURIAS </t>
  </si>
  <si>
    <r>
      <t xml:space="preserve">ASIGNADOS </t>
    </r>
    <r>
      <rPr>
        <b/>
        <sz val="9"/>
        <color theme="1"/>
        <rFont val="Calibri"/>
        <family val="2"/>
        <scheme val="minor"/>
      </rPr>
      <t>(1)</t>
    </r>
  </si>
  <si>
    <r>
      <t xml:space="preserve">COBRADOS </t>
    </r>
    <r>
      <rPr>
        <b/>
        <sz val="8"/>
        <color theme="1"/>
        <rFont val="Calibri"/>
        <family val="2"/>
        <scheme val="minor"/>
      </rPr>
      <t>(2)</t>
    </r>
  </si>
  <si>
    <t>Total</t>
  </si>
  <si>
    <t>Palanca 2</t>
  </si>
  <si>
    <t>Infraestructuras y ecosistemas resilientes ……………………………………………………………………………………………………………………</t>
  </si>
  <si>
    <t>Componente 5</t>
  </si>
  <si>
    <t>Preservación del espacio litoral y los recursos hídricos</t>
  </si>
  <si>
    <t>* Actuaciones de depuración, saneamiento, eficiencia, ahorro, reutilización y seguidad de infraestructuras (DESEAR): Actuaciones para la mejora de la eficiencia y reducción de pérdidas en redes de pequeños y medianos municipios</t>
  </si>
  <si>
    <t xml:space="preserve"> Palanca 5</t>
  </si>
  <si>
    <t>Componente 12</t>
  </si>
  <si>
    <t>Política industrial España 2030 (digitalización, modernización, sostenibilidad, economía circular)</t>
  </si>
  <si>
    <t>* Plan de apoyo a la implementación de la normativa de residuos y al fomento de la economía circular</t>
  </si>
  <si>
    <t>TOTAL FONDOS ………………………………………………………………………………………………………………………………………………………………………………..</t>
  </si>
  <si>
    <t xml:space="preserve">    En este apartado se sombrean en naranja las actuaciones no iniciadas, en verde las ya iniciadas y en ejecución, y en rojo las ya finalizadas.</t>
  </si>
  <si>
    <t>Órgano competente
Tipo de gestión / Beneficiarios</t>
  </si>
  <si>
    <t>Palanca 4</t>
  </si>
  <si>
    <t>Una Administración para el siglo XXI ………………………………………………………………………………………………………………………………………</t>
  </si>
  <si>
    <t>Componente 11</t>
  </si>
  <si>
    <t>Modernización de las AAPP (digitalización, ciberseguridad, transición energética y modernización)</t>
  </si>
  <si>
    <t xml:space="preserve">Ejecución directa </t>
  </si>
  <si>
    <t>Palanca 1</t>
  </si>
  <si>
    <t>Agenda urbana y rural y lucha contra la despoblación ………………………………………………………………………………………………………..</t>
  </si>
  <si>
    <t>Componente 2</t>
  </si>
  <si>
    <t xml:space="preserve"> Plan rehabilitación de vivienda y regeneración urbana</t>
  </si>
  <si>
    <t xml:space="preserve">Dirección General de Asuntos Europeos (Oficina de proyectos europeos) </t>
  </si>
  <si>
    <t>* Programa de impulso a la rehabilitación de edificios públicos (PIREP)</t>
  </si>
  <si>
    <t>Ejecución directa</t>
  </si>
  <si>
    <t>Agenda urbana y rural y lucha contra la despoblación ………………………………………………………………………………………………………………………………………</t>
  </si>
  <si>
    <t>Componente 1</t>
  </si>
  <si>
    <t>Plan choque movilidad sostenible, segura y conectada en entornos urbanos y metropolitanos</t>
  </si>
  <si>
    <t>* Programa de incentivos a la movilidad eficiente y sostenible (Programa MOVES II)</t>
  </si>
  <si>
    <t>Convocatoria de subvenciones  / Particulares, empresas y AAPP (vehículos eléctricos)</t>
  </si>
  <si>
    <t>Reserva para gastos indirectos y ejecución propia</t>
  </si>
  <si>
    <t>* Programa de incentivos a la instalación de puntos de recarga, a la adquisición de  vehículos eléctricos y de pila de combustible y a la innovación en electromovilidad, recarga e hidrógeno verde (MOVES III)</t>
  </si>
  <si>
    <t>Palanca 3</t>
  </si>
  <si>
    <t>Transición energética justa e inclusiva ………………………………………………………………………………………………………………………………………</t>
  </si>
  <si>
    <t>Componente 7</t>
  </si>
  <si>
    <t>Despliegue e integración de energías renovables</t>
  </si>
  <si>
    <t>* Desarrollo de energías renovables innovadoras, integradas en la edificación y en los procesos productivos:</t>
  </si>
  <si>
    <t>* Desarrollo de instalaciones de energías renovables térmicas</t>
  </si>
  <si>
    <t>Convocatoria de subvenciones</t>
  </si>
  <si>
    <t>Componente 8</t>
  </si>
  <si>
    <t>Infraestructuras eléctricas, promoción de redes inteligentes y despliegue de la flexibilidad y el almacenamiento</t>
  </si>
  <si>
    <t>* Despliegue del almacenamiento energético:</t>
  </si>
  <si>
    <t>Componente 10</t>
  </si>
  <si>
    <t>Estrategia de transición justa</t>
  </si>
  <si>
    <t>* Plan de restauración ambiental de zonas afectadas por la transición energética</t>
  </si>
  <si>
    <t>Palanca 7</t>
  </si>
  <si>
    <t>Educación y conocimiento, formación continua y desarrollo de capacidades ……………………………………………………….</t>
  </si>
  <si>
    <t>Componente 19</t>
  </si>
  <si>
    <t>Plan nacional de capacidades digitales</t>
  </si>
  <si>
    <t xml:space="preserve">* Competencias digitales para el empleo: mejora de las capacidades digitales para desempleados, impulso del emprendimiento, del desarrollo rural y reducción de la brecha de género </t>
  </si>
  <si>
    <t>Convocatoria de subvenciones / mujeres desempleadas que reúnan los requisitos</t>
  </si>
  <si>
    <t>Componente 20</t>
  </si>
  <si>
    <t>Plan estratégico de impulso de la Formación Profesional</t>
  </si>
  <si>
    <t>Convocatoria de subvenciones y ejecución directa</t>
  </si>
  <si>
    <t xml:space="preserve"> Palanca 8</t>
  </si>
  <si>
    <t>Nueva economía de los cuidados y políticas de empleo…………………………………………………………………………………………………………………………………..……</t>
  </si>
  <si>
    <t>Componente 23</t>
  </si>
  <si>
    <t>Nuevas políticas públicas para un mercado de trabajo dinámico, resiliente e inclusivo</t>
  </si>
  <si>
    <t>* Empleo Joven:</t>
  </si>
  <si>
    <t>Convocatoria de subvenciones / desempleadas menores de 30 años que reúnan los requisitos</t>
  </si>
  <si>
    <t xml:space="preserve">           - Primera experiencia profesional en las AAPP</t>
  </si>
  <si>
    <t xml:space="preserve">     - Convocatoria de subvenciones</t>
  </si>
  <si>
    <t xml:space="preserve">           - Programa Investigo</t>
  </si>
  <si>
    <t>* Empleo mujer y transversalidad de género en las políticas públicas de apoyo a la activación para el empleo:</t>
  </si>
  <si>
    <t>Ejecución directa y Convocatoria de subvenciones / mujeres desempleadas que reúnan los requisitos</t>
  </si>
  <si>
    <t xml:space="preserve">         - Apoyo a mujeres en el ámbito rural y urbano</t>
  </si>
  <si>
    <t xml:space="preserve">        - Programas de formación e inserción para mujeres víctimas de violencia de género o de trata y explotación sexual con compromiso de contratación</t>
  </si>
  <si>
    <t xml:space="preserve">     - Ejecución directa</t>
  </si>
  <si>
    <t>Ejecución directa y Convocatoria de subvenciones / personas físicas que reúnan los requisitos</t>
  </si>
  <si>
    <t>* Proyectos territoriales para el reequlibrio y la equidad:</t>
  </si>
  <si>
    <t>Ejecución directa y Convocatoria de subvenciones / colectivos vulnerables, emprendedores y nuevas empresas</t>
  </si>
  <si>
    <t xml:space="preserve">           - Colectivos especialmente vulnerables</t>
  </si>
  <si>
    <t xml:space="preserve">           - Emprendimiento y nueva empresa</t>
  </si>
  <si>
    <t>* Gobernanza e impulso a las políticas de apoyo a la activación para el empleo</t>
  </si>
  <si>
    <t>CONSEJERÍA DE EDUCACIÓN</t>
  </si>
  <si>
    <t xml:space="preserve"> Plan nacional de capacidades digitales</t>
  </si>
  <si>
    <t>* Transformación digital de la educación - dispositivos móviles</t>
  </si>
  <si>
    <t>* Transformación digital de la educación - aulas digitales y sistemas digitales intercativos (SDI)</t>
  </si>
  <si>
    <t>* Transformación digital de la educación - capacitación técnica del profesorado para los dispositivos digitales</t>
  </si>
  <si>
    <t>* Transformación digital de la educación - formación en competencias digitales</t>
  </si>
  <si>
    <t>* Reskilling y upskilling de la población activa - cualificaciones profesionales (acreditación competencias)</t>
  </si>
  <si>
    <t>* Transformación Digital de la Formación Profesional - formación en digitalización aplicada</t>
  </si>
  <si>
    <t>* Transformación Digital de la Formación Profesional - aulas tecnológicas</t>
  </si>
  <si>
    <t>* Transformación Digital de la Formación Profesional -redimensionamiento de la oferta de FP</t>
  </si>
  <si>
    <t>* Innovación e internacionalización de la Formación Profesional - aulas de emprendimiento</t>
  </si>
  <si>
    <t>* Innovación e internacionalización de la Formación Profesional - cilcos formativos bilingües</t>
  </si>
  <si>
    <t>Componente 21</t>
  </si>
  <si>
    <t>Modernización y digitalización del stma educativo, incluida la educación temprana de 0-3 años</t>
  </si>
  <si>
    <t>* Plazas educación infantil</t>
  </si>
  <si>
    <t>Convenios y convocatorias de ayudas para entidades locales</t>
  </si>
  <si>
    <t>* PROA +</t>
  </si>
  <si>
    <t>Ejecución directa y convocatoria subvenciones/centros titularidad pública</t>
  </si>
  <si>
    <t>Convocatoria de subvenciones/centros concertados</t>
  </si>
  <si>
    <t>* Unidades de acompañamiento</t>
  </si>
  <si>
    <t>CONSEJERÍA DE SALUD</t>
  </si>
  <si>
    <t>Palanca 6</t>
  </si>
  <si>
    <t>Pacto por la ciencia y la innovación y refuerzo del Sistema Nacional de Salud ……………………………………………………………..</t>
  </si>
  <si>
    <t>Componente 18</t>
  </si>
  <si>
    <t>Renovación y ampliación de las capacidades del Sistema Nacional de Salud</t>
  </si>
  <si>
    <t>* Campaña de prevención del cáncer</t>
  </si>
  <si>
    <t>* Red de vigilancia en salud pública</t>
  </si>
  <si>
    <t>CONSEJERÍA DE DERECHOS SOCIALES Y BIENESTAR</t>
  </si>
  <si>
    <t xml:space="preserve">Dirección General de Vivienda </t>
  </si>
  <si>
    <t xml:space="preserve">* Programa de rehabilitación para la recuperación económica y social en entornos residenciales </t>
  </si>
  <si>
    <t>* Programa de construcción de viviendas en alquiler social en edificios energéticamente eficientes</t>
  </si>
  <si>
    <t>* Programa de rehabilitación energética de edificios (PREE)</t>
  </si>
  <si>
    <t>* Programa de regeneración y reto demográfico (PREE 5000)</t>
  </si>
  <si>
    <t>Convocatoria de subvenciones / Personas físicas, jurídicas, entidades locales y comunidades de propietarios</t>
  </si>
  <si>
    <t>Nueva economía de los cuidados y políticas de empleo …………………………………………………………………………………………………….</t>
  </si>
  <si>
    <t>Componente 22</t>
  </si>
  <si>
    <t>Plan de choque economía de cuidados y refuerzo políticas igualdad e inclusión</t>
  </si>
  <si>
    <t>* Plan de apoyos y cuidados de larga duración: proyecto DRIADE</t>
  </si>
  <si>
    <t>Ejecución directa, convenios con entidades locales y convocatorias de subvenciones / propietarios residencias privadas</t>
  </si>
  <si>
    <t>* Plan de apoyos y cuidados de larga duración: proyecto LLAR</t>
  </si>
  <si>
    <t>* Plan de Modernización de los Servicios Sociales: proyecto ARAMO</t>
  </si>
  <si>
    <t>Ejecución directa y convocatorias de subvenciones / personas usuarias de la red de centros residenciales y de día</t>
  </si>
  <si>
    <t>* Plan de Modernización de los Servicios Sociales: proyecto TEXU</t>
  </si>
  <si>
    <t>* Plan España País Accesible - Accesibilidad personas mayores, con discapacidad o dependencia</t>
  </si>
  <si>
    <t>Ejecución directa y convocatorias de subvenciones / personas mayores, con discapacidad o dependencia</t>
  </si>
  <si>
    <t xml:space="preserve"> Nuevas políticas públicas para un mercado de trabajo dinámico, resiliente e inclusivo</t>
  </si>
  <si>
    <t>Dirección General de Gestión de Derechos Sociales</t>
  </si>
  <si>
    <t>* Proyectos piloto innovadores para la inclusión social y su evaluación: proyecto CONECT-AS</t>
  </si>
  <si>
    <t>Ejecución directa (encargo medio propio) y convenios con entidades locales</t>
  </si>
  <si>
    <t>Viceconsejería de Infraestructuras, Movilidad y Territorio</t>
  </si>
  <si>
    <t>* Transformación de la movilidad en entornos metropolitanos en municipios de más de 50.000 habitantes</t>
  </si>
  <si>
    <t>Ejecución directa, convocatorias de subvenciones y convenios con entidades locales</t>
  </si>
  <si>
    <t>* Transformación de flotas privadas de transporte de viajeros y mercancías</t>
  </si>
  <si>
    <t>Componente 3</t>
  </si>
  <si>
    <t>Transformación y digitalización de la cadena logística del sistema agroalimentario y pesquero</t>
  </si>
  <si>
    <t>D.G. Ganadería y Sanidad animal / D.G. Desarrollo Rural y Agroalimentación</t>
  </si>
  <si>
    <t>* Inversiones de bioseguridad en sanidad animal y vegetal</t>
  </si>
  <si>
    <t>Convocatorias de subvenciones / viveros y centros de limpieza y desinfección</t>
  </si>
  <si>
    <t>* Inversiones en agricultura de precisión, eficiencia energética y economía circular</t>
  </si>
  <si>
    <t>Convocatoria de subvenciones / explotaciones agrícolas y ganaderas</t>
  </si>
  <si>
    <t>Infraestructuras y ecosistemas resilientes …………………………………………………………………………………………………………..</t>
  </si>
  <si>
    <t>Componente 4</t>
  </si>
  <si>
    <t xml:space="preserve"> Conservación y restauración de ecosistemas y su biodiversidad</t>
  </si>
  <si>
    <t>* Parques nacionales - ejecución directa</t>
  </si>
  <si>
    <t>* Parques nacionales- áreas de influencia</t>
  </si>
  <si>
    <t>Convocatorias de subvenciones / Personas físicas, empresas y  entidades locales</t>
  </si>
  <si>
    <t>* Reserva biosfera</t>
  </si>
  <si>
    <t>Componente 6</t>
  </si>
  <si>
    <t>Movilidad sostenible, segura y conectada</t>
  </si>
  <si>
    <t>*  Digitalización en ámbitos competenciales de las CCAA</t>
  </si>
  <si>
    <t>Palanca 5</t>
  </si>
  <si>
    <t>Modernización industria, recuperación turismo e impulso emprendedores</t>
  </si>
  <si>
    <t>Componente 14</t>
  </si>
  <si>
    <t>Plan de modernización y competitividad del sector turístico</t>
  </si>
  <si>
    <t xml:space="preserve">Convenios con ayuntamientos y ejecución directa </t>
  </si>
  <si>
    <t>* Proyectos de eficiencia energética y economía circular</t>
  </si>
  <si>
    <t>* Planes de sostenibilidad turística en destino - Destinos Xacobeo 2021</t>
  </si>
  <si>
    <t>Palanca 9</t>
  </si>
  <si>
    <t>Impulso de la industria de la cultura y el deporte ………………………………………………………………………………………………..</t>
  </si>
  <si>
    <t>Componente 24</t>
  </si>
  <si>
    <t xml:space="preserve"> Revalorización de la industria cultural</t>
  </si>
  <si>
    <t>* Ayudas para ampliar y diversificar la oferta cultural en áreas no urbanas</t>
  </si>
  <si>
    <t>* Medidas de conservación, restauración y puesta en valor del patrimonio cultural español</t>
  </si>
  <si>
    <t>* Dotación de bibliotecas</t>
  </si>
  <si>
    <t>* Digitalización del inventario del patrimonio de la iglesia católica</t>
  </si>
  <si>
    <t>* Digitalización de fondos documentales de titularidad estatal y gestión autonómica</t>
  </si>
  <si>
    <t>Componente 25</t>
  </si>
  <si>
    <t xml:space="preserve"> "Spain audiovisual Hub"</t>
  </si>
  <si>
    <t>* "Spain audiovisual Hub" - Ayudas a salas de cine</t>
  </si>
  <si>
    <t>Convocatoria de subvenciones / Salas de cine</t>
  </si>
  <si>
    <t>Componente 26</t>
  </si>
  <si>
    <t>Fomento del sector del deporte</t>
  </si>
  <si>
    <t>* Modernización de las instalaciones deportivas. Plan Energía Deporte 2.0</t>
  </si>
  <si>
    <t>Componente 15</t>
  </si>
  <si>
    <t>Conectividad digital, impulso  de la ciberseguridad y despliegue del 5G</t>
  </si>
  <si>
    <t>Dirección General de Innovación, Investigación y Transformación Digital</t>
  </si>
  <si>
    <t>* Acciones de refuerzo de conectividad en centros públicos de referencia</t>
  </si>
  <si>
    <t>* Acciones de refuerzo de la conectividad en polígonos industriales y centros logísticos</t>
  </si>
  <si>
    <t>Convocatorias de subvenciones a operadores</t>
  </si>
  <si>
    <t>* Programa de emisión de bonos digitales para colectivos vulnerables</t>
  </si>
  <si>
    <t>* Mejora de las infraestructuras de telecomunicaciones en edificios</t>
  </si>
  <si>
    <t>Pacto por la ciencia y la innovación y refuerzo del Sistema Nacional de Salud …………………………………………………….</t>
  </si>
  <si>
    <t>Componente 17</t>
  </si>
  <si>
    <t>Reforma institucional y fortalecimiento capacidades stma nacional de ciencia, tecnologia e innovación</t>
  </si>
  <si>
    <t>* Planes Complementarios de I+D+I (Energía e Hidrógeno renovable)</t>
  </si>
  <si>
    <t>Educación y conocimiento, formación continua y desarrollo de capacidades</t>
  </si>
  <si>
    <t>* Competencias digitales transversales</t>
  </si>
  <si>
    <t>Palanca 8</t>
  </si>
  <si>
    <t>Nueva economía de los cuidados y políticas de empleo ……………………………………………………………………………………………</t>
  </si>
  <si>
    <t>Dirección General de Igualdad</t>
  </si>
  <si>
    <t>* Plan "España te protege" contra la violencia machista</t>
  </si>
  <si>
    <t>* Planes Complementarios de I+D+I (Biodiversidad)</t>
  </si>
  <si>
    <t>* Apoyo a aceleradoras culturales</t>
  </si>
  <si>
    <t xml:space="preserve">            - Ayudas a entidades locales para la recogida de biorresiduos destinados a instalaciones de tratamiento biológico</t>
  </si>
  <si>
    <t>Componente 13</t>
  </si>
  <si>
    <t>Impulso a la pyme</t>
  </si>
  <si>
    <t>Convocatoria de subvenciones /pymes del sector del comercio</t>
  </si>
  <si>
    <t>* Plan de digitalización del sector del deporte</t>
  </si>
  <si>
    <t>* Planes Complementarios de I+D+I (Agroalimentación)</t>
  </si>
  <si>
    <t>* Transformación de la Administración de Justicia para la Ejecución del PRTR - "Justicia 2030"</t>
  </si>
  <si>
    <t>* Apoyo al Comercio - Programa de modernización del Comercio: Fondo tecnológico</t>
  </si>
  <si>
    <t xml:space="preserve">       - Acciones para favorecer la transversalidad de género en todas las políticas activas de empleo</t>
  </si>
  <si>
    <t xml:space="preserve">           - Orientación y Emprendimiento: actividades de la red de centros.</t>
  </si>
  <si>
    <t xml:space="preserve">           - Orientación y Emprendimiento: constitución de centros.</t>
  </si>
  <si>
    <t>* Formación continuada de profesionales</t>
  </si>
  <si>
    <t>* Plan de inversión en equipos de alta tecnología (INVEAT)</t>
  </si>
  <si>
    <t>* Restauración de ecosistemas e infraestr. verde (Recuperación suelos y zonas afectadas por la minería)</t>
  </si>
  <si>
    <t>Ejecución propia y convocatoria de subvenciones</t>
  </si>
  <si>
    <t>* Plan de actuaciones de protección y adaptación al riesgo de inundación e integración ambiental en núcleos urbanos</t>
  </si>
  <si>
    <t xml:space="preserve">           - Impulso al Plan Nacional PAES: formación personal Sistema Nacional de Empleo</t>
  </si>
  <si>
    <t>FONDOS MRR -  PRINCIPADO DE ASTURIAS (M€)</t>
  </si>
  <si>
    <t xml:space="preserve"> ---------------------------------------------------------------------------------------------------- RESUMEN POR CONSEJERÍAS -----------------------------------------------------------------------------------------------</t>
  </si>
  <si>
    <t>Convocatoria de subvenciones  (Municipios de menos de 20.000 habitantes) / Ejecución propia</t>
  </si>
  <si>
    <t>* Promoción de la igualdad en el deporte</t>
  </si>
  <si>
    <t>Ejecución directa mediante encargos a medios propios</t>
  </si>
  <si>
    <t>Modernización y digitalización tejido industrial y pymes, recuperación turismo e impulso emprendedores …</t>
  </si>
  <si>
    <r>
      <t xml:space="preserve">FONDOS EN EJECUCIÓN (M€) </t>
    </r>
    <r>
      <rPr>
        <b/>
        <sz val="8"/>
        <color theme="1"/>
        <rFont val="Calibri"/>
        <family val="2"/>
        <scheme val="minor"/>
      </rPr>
      <t>(3)</t>
    </r>
  </si>
  <si>
    <t xml:space="preserve">    El total en ejecución puede superar los ingresos recibidos en aquellos casos en que existan otras fuentes de financiación adicionales para el subproyecto, bien sean recursos propios o ajenos.</t>
  </si>
  <si>
    <t>(3) Total de fondos para los cuales ya se ha iniciado alguna de las actuaciones administrativas necesarias para su ejecución, bien sea la convocatoria de ayudas/subvenciones o la licitación de contratos, la posterior adjudicación de la ayuda o contrato, y finalmente el compromiso de pago al beneficiario o contratista, una vez justificada la ayuda/subvención o cumplido el fin del contrato.</t>
  </si>
  <si>
    <t xml:space="preserve">            - Apoyo técnico administrativo ayudas economía circular</t>
  </si>
  <si>
    <t xml:space="preserve">      - Ejecución a través de COGERSA</t>
  </si>
  <si>
    <t xml:space="preserve">      - Ejecución propia (personal)</t>
  </si>
  <si>
    <t>* Transformación digital y modernización de las AAPP-Línea 6 (Atención Primaria)</t>
  </si>
  <si>
    <t>Convocatoria subvenciones / empresas privadas transporte por carretera de viajeros y mercancías</t>
  </si>
  <si>
    <t>* Modernización empresas privadas de transporte por carretera de viajeros y mercancías</t>
  </si>
  <si>
    <t>Convocatoria de subvenciones / entidades locales, entidades privadas y particulares</t>
  </si>
  <si>
    <t>Ejecución directa y convocatoria de ayudas</t>
  </si>
  <si>
    <t xml:space="preserve"> Palanca 7</t>
  </si>
  <si>
    <t>* Programa de competencias digitales para la infancia</t>
  </si>
  <si>
    <t xml:space="preserve">Plan nacional de capacidades digitales </t>
  </si>
  <si>
    <t>* Mantenimiento y rehabilitación del patrimonio histórico con uso turístico</t>
  </si>
  <si>
    <t>* Data Lake sanitario</t>
  </si>
  <si>
    <t>* Creación red de centros de excelencia de Formación Profesional</t>
  </si>
  <si>
    <t>Convocatoria ayudas: almacenamiento en autoconsumo de energías renovable / todos los sectores</t>
  </si>
  <si>
    <t>* Competencias digitales transversales - Red de centros de capacitación digital (FP)</t>
  </si>
  <si>
    <t>Convocatoria de subvenciones y ejecución directa / Personas físicas, empresas y  entidades locales</t>
  </si>
  <si>
    <t>* Plan de sostenibilidad turística en destino 2021</t>
  </si>
  <si>
    <t>* Plan de sostenibilidad turística en destino 2022</t>
  </si>
  <si>
    <t>* Modernizac. y gestión sostenible de las infraestructuras de las artes escénicas y musicales</t>
  </si>
  <si>
    <t xml:space="preserve">     - Convocatoria de subvenciones / Empresas del sector de la cultura</t>
  </si>
  <si>
    <t xml:space="preserve">     - Convocatoria de subvenciones / Asociaciones, entidades sin ánimo de lucro, empresas privadas, entidades públicas y entidades locales</t>
  </si>
  <si>
    <t xml:space="preserve">     - Convocatoria de subvenciones / particulares, asociaciones, entidades sin ánimo de lucro, profesionales y empresas privadas, entidades locales, fundaciones y organismos públicos</t>
  </si>
  <si>
    <t xml:space="preserve">     - Ejecución directa y convocatoria de subvenciones / entidades locales</t>
  </si>
  <si>
    <t>1 INGRESOS - FONDOS ASIGNADOS POR CONSEJERÍAS (%)</t>
  </si>
  <si>
    <t>2 INGRESOS - FONDOS ASIGNADOS VS COBRADOS POR CONSEJERÍAS (M€)</t>
  </si>
  <si>
    <t>3. GASTOS - FONDOS AUTORIZADOS POR CONSEJERÍAS (%)</t>
  </si>
  <si>
    <t>4. GASTOS - FONDOS DISPUESTOS POR CONSEJERÍAS (%)</t>
  </si>
  <si>
    <t>5. EVOLUCIÓN MENSUAL INGRESOS Y GASTOS (€)</t>
  </si>
  <si>
    <t>* Plan de sostenibilidad turística en destino 2023</t>
  </si>
  <si>
    <t>C05.I01.P02.S02</t>
  </si>
  <si>
    <t>C05.I02.P03.S07</t>
  </si>
  <si>
    <t>C05.I03.P01.S07</t>
  </si>
  <si>
    <t>C12.I03.P01.S03</t>
  </si>
  <si>
    <t>C11.I02.P01.S14</t>
  </si>
  <si>
    <t>C11.I03.P14.S05</t>
  </si>
  <si>
    <t>C02.I05.P01.S07</t>
  </si>
  <si>
    <t>C01.I02.P03.S16</t>
  </si>
  <si>
    <t>C07.I01.P01.S15</t>
  </si>
  <si>
    <t>C08.I01.P02.S01</t>
  </si>
  <si>
    <t>C10.I01.P01.S02</t>
  </si>
  <si>
    <t>C13.I04.P03.S05</t>
  </si>
  <si>
    <t>C19.I01.P03.S01</t>
  </si>
  <si>
    <t>C18.I04.P02.S01</t>
  </si>
  <si>
    <t>C23.I02.P01.S01</t>
  </si>
  <si>
    <t>C23.I04.P02.S10</t>
  </si>
  <si>
    <t>C23.I04.P01.S05</t>
  </si>
  <si>
    <t>C23.I05.P01.S12</t>
  </si>
  <si>
    <t>C23.I05.P02.S01</t>
  </si>
  <si>
    <t>C19.I02.P07.S16</t>
  </si>
  <si>
    <t>C19.I02.P08.S16</t>
  </si>
  <si>
    <t>C19.I02.P09.S16</t>
  </si>
  <si>
    <t>C19.I02.P10.S16</t>
  </si>
  <si>
    <t>C20.I01.P01.S02</t>
  </si>
  <si>
    <t>C20.I03.P02.S03</t>
  </si>
  <si>
    <t>C20.I03.P03.S03</t>
  </si>
  <si>
    <t>C21.I01.P01.S19</t>
  </si>
  <si>
    <t>C21.I02.P01.S15</t>
  </si>
  <si>
    <t>C21.I03.P01.S15</t>
  </si>
  <si>
    <t>C18.I01.P01.S09</t>
  </si>
  <si>
    <t>C18.I02.P03.S08</t>
  </si>
  <si>
    <t>C19.I03.P08.S08</t>
  </si>
  <si>
    <t>C22.I02.P02.S13</t>
  </si>
  <si>
    <t>C23.I07.P01.S07</t>
  </si>
  <si>
    <t>C01.I01.P02.S05</t>
  </si>
  <si>
    <t>C01.I01.P03.S08</t>
  </si>
  <si>
    <t>C03.I03.P01.S11</t>
  </si>
  <si>
    <t>C03.I04.P01.S15</t>
  </si>
  <si>
    <t>C04.I02.P01.S03</t>
  </si>
  <si>
    <t>C04.I02.P01.S16.S08</t>
  </si>
  <si>
    <t>C04.I03.P01.S03</t>
  </si>
  <si>
    <t>C06.I04.P02.S13</t>
  </si>
  <si>
    <t>C06.I04.P03.S10</t>
  </si>
  <si>
    <t>C14.I01.P02.S02</t>
  </si>
  <si>
    <t>C14.I01.P06.S01</t>
  </si>
  <si>
    <t>C14.I04.P02.S05</t>
  </si>
  <si>
    <t>C14.I01.P02.S14.S01</t>
  </si>
  <si>
    <t>C14.I04.P03.S10</t>
  </si>
  <si>
    <t>C24.I01.P01.S11</t>
  </si>
  <si>
    <t>C24.I02.P01.S08</t>
  </si>
  <si>
    <t>C24.I02.P05.S04</t>
  </si>
  <si>
    <t>C24.I02.P02.S02</t>
  </si>
  <si>
    <t>C24.I02.P04.S03</t>
  </si>
  <si>
    <t>C24.I03.P08.S19</t>
  </si>
  <si>
    <t>C24.I03.P03.S15</t>
  </si>
  <si>
    <t>C26.I02.P02.S05</t>
  </si>
  <si>
    <t>C26.I01.P02.S10</t>
  </si>
  <si>
    <t>C26.I03.P01.S03</t>
  </si>
  <si>
    <t>C15.I02.P01.S01</t>
  </si>
  <si>
    <t>C15.I02.P01.S09</t>
  </si>
  <si>
    <t>C15.I03.P01.S05</t>
  </si>
  <si>
    <t>C15.I04.P01.S05</t>
  </si>
  <si>
    <t>C17.I01.P01.S05</t>
  </si>
  <si>
    <t>C17.I01.P02.S09</t>
  </si>
  <si>
    <t>C17.I01.P02.S07</t>
  </si>
  <si>
    <t>C22.I04.P01.S11</t>
  </si>
  <si>
    <t xml:space="preserve">* Restauración de ecosistemas  </t>
  </si>
  <si>
    <t>C04.I04.P02.S04</t>
  </si>
  <si>
    <t>C04.I04.P03.S11</t>
  </si>
  <si>
    <t>C04.I03.P02.S02</t>
  </si>
  <si>
    <t>* Nuevas competencias para la transformación digital, verde y productiva (detección necesidades formativas)</t>
  </si>
  <si>
    <t>C23.I02.P02.S01</t>
  </si>
  <si>
    <t>C20.I02.P01.S02</t>
  </si>
  <si>
    <t>C20.I02.P02.S02</t>
  </si>
  <si>
    <t>C20.I02.P03.S02</t>
  </si>
  <si>
    <t>C22.I01.P03.S15</t>
  </si>
  <si>
    <t>C25.I01.P02.S14</t>
  </si>
  <si>
    <t>C20.I01.P04.S02</t>
  </si>
  <si>
    <t>C23.I02.P03.S12</t>
  </si>
  <si>
    <t>Ejecución directa y convocatoria de ayudas a entidades locales</t>
  </si>
  <si>
    <t>Ejecución propia (Serida)</t>
  </si>
  <si>
    <t>Convenios de colaboración con CSIC y Universidad de Oviedo</t>
  </si>
  <si>
    <t>*  Capacidades digitales para el reto demográfico</t>
  </si>
  <si>
    <t>C23.I03.P01.S07</t>
  </si>
  <si>
    <t>Convocatoria de subvenciones para venículos eléctricos e infraestructuras de recarga / Particulares, empresas y AAPP</t>
  </si>
  <si>
    <t>Convocatoria de subvenciones / Entidades locales</t>
  </si>
  <si>
    <t>C22.I03.P01.S05</t>
  </si>
  <si>
    <t>Componente 16</t>
  </si>
  <si>
    <t>Estrategia nacional de inteligencia artifical</t>
  </si>
  <si>
    <t>C23.I01.P02.S04</t>
  </si>
  <si>
    <t>CONSEJERÍA DE PRESIDENCIA, RETO DEMOGRÁFICO, IGUALDAD Y TURISMO</t>
  </si>
  <si>
    <t>CONSEJERÍA DE ORDENACIÓN DEL TERRITORIO, URBANISMO, VIVIENDA Y DERECHOS CIUDADANOS</t>
  </si>
  <si>
    <t>CONSEJERÍA DE MEDIO RURAL Y POLÍTICA AGRARIA</t>
  </si>
  <si>
    <t>Cª Presidencia, Reto demográfico, Igualdad y Turismo</t>
  </si>
  <si>
    <t>Cª Ordenación del territorio, Urbanismo, Vivienda y Derechos ciudadanos</t>
  </si>
  <si>
    <t>Componente 1 ……………………………………………………………..</t>
  </si>
  <si>
    <t>Componente 5 ……………………………………………………………..</t>
  </si>
  <si>
    <t>Componente 7 ……………………………………………………………..</t>
  </si>
  <si>
    <t>Componente 8 ………………………………………………………………</t>
  </si>
  <si>
    <t>Componente 10 ………………………………………………………………</t>
  </si>
  <si>
    <t>Componente 12 ………………………………………………………………</t>
  </si>
  <si>
    <t>Componente 19 ……………………………………………………………..</t>
  </si>
  <si>
    <t>Componente 22 ………………………………………………………….</t>
  </si>
  <si>
    <t>Componente 23 ………………………………………………………….</t>
  </si>
  <si>
    <t>Componente 13 ………………………………………………………………</t>
  </si>
  <si>
    <t>Dirección General de Estrategia Digital e Inteligencia Artificial</t>
  </si>
  <si>
    <t xml:space="preserve"> Viceconsejería de Turismo</t>
  </si>
  <si>
    <t>Viceconsejería de Justicia / D.G. Estrategia Digital e Inteligencia Artificial</t>
  </si>
  <si>
    <t>Servicio Público de Empleo del P. de Asturias / D.G. Empresas, Pymes y Emprendedores</t>
  </si>
  <si>
    <t>D.G. de Innovación, Investigación y Transformación Digital / D.G. de Universidad</t>
  </si>
  <si>
    <t>DG de Salud Pública y Atención a la Salud Mental / DG Planificación Sanitaria / SESPA</t>
  </si>
  <si>
    <t>Dirección General de Planificación Sanitaria</t>
  </si>
  <si>
    <t>Dirección General de Centros, Red 0-3 años y Enseñanzas Profesionales</t>
  </si>
  <si>
    <t>D.G. Centros, Red 0-3 años y Enseñanzas Profesionales / D.G. Infraestructuras y Tecnologías Educativas</t>
  </si>
  <si>
    <t>Dirección General de Energía y Minería</t>
  </si>
  <si>
    <t>Dirección General del Agua</t>
  </si>
  <si>
    <t>Dirección General de Calidad Ambiental</t>
  </si>
  <si>
    <t>Dirección General de Comercio</t>
  </si>
  <si>
    <t>Dirección General de Custodia del Territorio e Interior</t>
  </si>
  <si>
    <t>C02.I02.P02.S11</t>
  </si>
  <si>
    <t>C02.I03.P01.S15</t>
  </si>
  <si>
    <t>C19.I01.P01.S02</t>
  </si>
  <si>
    <t>C20.I02.P04.S02</t>
  </si>
  <si>
    <t>C22.I01.P04.S19</t>
  </si>
  <si>
    <t>Componente 4 ……………………………………………………………..</t>
  </si>
  <si>
    <t>Moderniz. y digitaliz. tejido industrial y pymes, recuperac. turismo e impulso emprendedores ………………….…</t>
  </si>
  <si>
    <t>Dirección General de Montes</t>
  </si>
  <si>
    <t>Cª Medio Rural</t>
  </si>
  <si>
    <t>C14.I01.P07.S10</t>
  </si>
  <si>
    <t>* Conservación de la biodiversidad terrestre</t>
  </si>
  <si>
    <t>D.G. de Innovación y Cambio Social / D.G. Promoción autonomía personal y mayores / D.G. Infancia y familias</t>
  </si>
  <si>
    <t>Dirección General de Infancia y familias</t>
  </si>
  <si>
    <t>Convocatoria de ayudas autoconsumo de energías renovables, renovables térmicas / todos los sectores</t>
  </si>
  <si>
    <t>Servicio Público de Empleo del Principado de Asturias / D.G. de Innovación, Investigación y Transformación Digital</t>
  </si>
  <si>
    <t>* Transformación digital y modernización de las AAPP - entidades locales</t>
  </si>
  <si>
    <t>Ejecución directa a través del CAST (Consorcio asturiano de servicios tecnológicos)</t>
  </si>
  <si>
    <t>Subproyecto en fase de definición (ejecución DG Estrategia Digital e IA)</t>
  </si>
  <si>
    <t>* Programa RETECH - Spain Living Lab - Espacio de datos de turismo</t>
  </si>
  <si>
    <t>* Programa RETECH - Spain Living Lab - Inteligencia artificial</t>
  </si>
  <si>
    <t>* Programa RETECH - Servicios de Blockchain</t>
  </si>
  <si>
    <t>* Programa RETECH - Plan de digitalizac. e Inteligencia artificial del patrimonio prehistórico</t>
  </si>
  <si>
    <t>Subproyecto en fase de definición</t>
  </si>
  <si>
    <t>Componente 31</t>
  </si>
  <si>
    <t>REPowerEU</t>
  </si>
  <si>
    <t>Componente 31 ………………………………………………………………</t>
  </si>
  <si>
    <t>* Ampliacion programas autoconsumo y almacenamiento</t>
  </si>
  <si>
    <t>Componente 31 ………………………………………………………………..</t>
  </si>
  <si>
    <t>* Transformación digital y modernización de las AAPP (líneas 1-5)</t>
  </si>
  <si>
    <t>C23.I01.P03.S11</t>
  </si>
  <si>
    <t>Dirección General de Universidad</t>
  </si>
  <si>
    <t>Ejecución a través de la Universidad de Oviedo</t>
  </si>
  <si>
    <t>*  Competencias digitales Turismo</t>
  </si>
  <si>
    <t xml:space="preserve"> Dirección General de Reto Demográfico /  Viceconsejería de Turismo</t>
  </si>
  <si>
    <t>Convocatoria subvenciones</t>
  </si>
  <si>
    <t>C11.I03.P01.S323</t>
  </si>
  <si>
    <t>* Plan de sostenibildiad social del Turismo</t>
  </si>
  <si>
    <t>*Plan de atención digital personalizada</t>
  </si>
  <si>
    <t xml:space="preserve">Cª Cultura, Política Lingüística y Deporte </t>
  </si>
  <si>
    <t>Componente 24 ……………………………………………………………..</t>
  </si>
  <si>
    <t>Componente 25 ………………………………………………………….</t>
  </si>
  <si>
    <t>Componente 26 ………………………………………………………….</t>
  </si>
  <si>
    <t>CONSEJERÍA DE CULTURA, POLÍTICA LINGÜÍSTICA Y DEPORTE</t>
  </si>
  <si>
    <t>MECANISMO DE RECUPERACIÓN Y RESILIENCIA</t>
  </si>
  <si>
    <t>Dirección General de Actividad Física y Deporte</t>
  </si>
  <si>
    <t>Dirección General de Acción Cultural y Normalización Lingüística</t>
  </si>
  <si>
    <t>D.G. Patrimonio Cultural / D.G. Acción Cultural y Normalización Lingüística</t>
  </si>
  <si>
    <t>* Promoción de la actividad física y la salud en zonas despobladas. RED PAFER</t>
  </si>
  <si>
    <t>C13.I01.P10.PROV S02</t>
  </si>
  <si>
    <t>2020-24</t>
  </si>
  <si>
    <t>C02.I01.P02.S19</t>
  </si>
  <si>
    <t>C22.I03.P01.S28</t>
  </si>
  <si>
    <t>C02.I04.P01.S14</t>
  </si>
  <si>
    <t>* Convenio adaptación centro materno infantil para ELA</t>
  </si>
  <si>
    <t>* Modernización digital del ecosistema deportivo</t>
  </si>
  <si>
    <t>C10.I01.P02.S94</t>
  </si>
  <si>
    <t>Ejecución a través de convenios con entidades locales</t>
  </si>
  <si>
    <t>* Convenios impulso económico comarcas mineras FM/MRR</t>
  </si>
  <si>
    <t>* Fomento del turismo deportivo sostenible</t>
  </si>
  <si>
    <t>* Transformación digital y modernización de las AAPP - padrones municipales</t>
  </si>
  <si>
    <t>C11.I03.P16.S06</t>
  </si>
  <si>
    <t>* Plan España País Accesible -Proyecto SUEVE (accesibilidad a servicios sociales comunitarios)</t>
  </si>
  <si>
    <t>* Desarrollo de instrumentos de digitalización para la gestión medioambiental</t>
  </si>
  <si>
    <t>* Plan de implementación de la normativa de residuos (Adenda).</t>
  </si>
  <si>
    <t>C14.I01.P05.PROV S05</t>
  </si>
  <si>
    <t>C18.I03.P02.S18</t>
  </si>
  <si>
    <t>C18.I05.P10.S10</t>
  </si>
  <si>
    <t>C18.I04.P05.S08</t>
  </si>
  <si>
    <t>* PERTE digitalización ciclo del agua (acciones de digitalización)</t>
  </si>
  <si>
    <t>* PERTE digitalización ciclo del agua (instalaciones de abastecimiento y saneamiento)</t>
  </si>
  <si>
    <t>Dirección General deAdministración Local</t>
  </si>
  <si>
    <t>Dirección General de Estrategia Digital e Inteligencia Artificial / CAST</t>
  </si>
  <si>
    <t>C12.I03.P02.S01</t>
  </si>
  <si>
    <t>C26.I02.P01.S70</t>
  </si>
  <si>
    <t>C26.I02.P03.S03</t>
  </si>
  <si>
    <t>* Plan de Modernización de los Servicios Sociales: proyecto ESPUMERUS</t>
  </si>
  <si>
    <t>C05.I03.P06.S01</t>
  </si>
  <si>
    <t>C05.I03.P06.S09</t>
  </si>
  <si>
    <t>* PERTE digitalización ciclo del agua (aglomeración de Gijón - Arrudos)</t>
  </si>
  <si>
    <t>C05.I03.P06.S10</t>
  </si>
  <si>
    <t>* PERTE digitalización ciclo del agua (aglomeración del Nora)</t>
  </si>
  <si>
    <t>Ejecución directa a través del CTA</t>
  </si>
  <si>
    <t xml:space="preserve">            - Ayudas para la recogida de biorresiduos destinados a instalaciones de tratamiento biológico </t>
  </si>
  <si>
    <t xml:space="preserve">            - Construcción de instalaciones específicas para el tratamiento de biorresiduos</t>
  </si>
  <si>
    <t xml:space="preserve">            - Inversiones en plantas de recogida separada y de triaje de residuo</t>
  </si>
  <si>
    <t>Servicio Público de Empleo del Principado de Asturias</t>
  </si>
  <si>
    <t>C26.I01.P01.S14</t>
  </si>
  <si>
    <t>C18.I04.P06.S07</t>
  </si>
  <si>
    <t>C18.I05.P09.S08</t>
  </si>
  <si>
    <t>* Ampliación de la cartera de genómica (subconcepto 1 - ampliación catálogo pruebas)</t>
  </si>
  <si>
    <t>* Ampliación de la cartera de genómica (subconcepto 2 - sistema de información)</t>
  </si>
  <si>
    <t>* Mejora atención sanitaria para enfermedades raras y ELA (Subconcepto 2 - Red UNICAS)</t>
  </si>
  <si>
    <t>* Mejora atención sanitaria para enfermedades raras y ELA (Subconcepto 1 - Inversiones)</t>
  </si>
  <si>
    <t>C19.I01.P04.S16</t>
  </si>
  <si>
    <t>C19.I01.P05.S16</t>
  </si>
  <si>
    <t>C31.I01.P01.S15</t>
  </si>
  <si>
    <t>C21.I06.P02.S09</t>
  </si>
  <si>
    <t>C19.I03.P11.S11</t>
  </si>
  <si>
    <t>C22.I01.P04.S54</t>
  </si>
  <si>
    <t>C11.I03.P01.S455</t>
  </si>
  <si>
    <t>C12.I03.P05.S11</t>
  </si>
  <si>
    <t>* Desarrollo de Microcredenciales Universitarias</t>
  </si>
  <si>
    <t>Cª Hacienda, Justifica y Asuntos Europeos</t>
  </si>
  <si>
    <t>CONSEJERÍA DE HACIENDA, JUSTICIA Y ASUNTOS EUROPEOS</t>
  </si>
  <si>
    <t>Cª Ciencia, Industria y Empleo</t>
  </si>
  <si>
    <t>CONSEJERÍA DE CIENCIA, INDUSTRIA Y EMPLEO</t>
  </si>
  <si>
    <t>CONSEJERÍA DE MOVILIDAD, MEDIO AMBIENTE Y GESTIÓN DE EMERGENCIAS</t>
  </si>
  <si>
    <t>Cª Movilidad, Medio Ambiente y Gestión de Emergencias</t>
  </si>
  <si>
    <t xml:space="preserve">      - Convocatoria de subvenciones (municipios y COGERSA)</t>
  </si>
  <si>
    <t>(3) Fondos para los cuales ya se ha iniciado alguna de las actuaciones administrativas necesarias para su ejecución, bien sea la autorización de la convocatoria de ayudas o la licitación de contratos, la posterior adjudicación de la ayuda o contrato, y finalmente el compromiso de pago al beneficiario o contratista, una vez justificada la ayuda/subvención o cumplido el fin del contrato. Incluye, en su caso, la parte cofinanciada por el Principado de Asturias.</t>
  </si>
  <si>
    <t>C18.I06.P02.S02</t>
  </si>
  <si>
    <t>2024/25</t>
  </si>
  <si>
    <t>2020-25</t>
  </si>
  <si>
    <t>* Red de destinos turísticos inteligentes</t>
  </si>
  <si>
    <t>PLAN DE RECUPERACIÓN, TRANSFORMACIÓN Y RESILIENCIA (M€)</t>
  </si>
  <si>
    <t>* Proyectos de apoyo al emprendimiento ecológico y a la bioeconomía local</t>
  </si>
  <si>
    <t>* Otras actuaciones complementarias: actuaciones en materia de gestión forestal sostenible</t>
  </si>
  <si>
    <t>Convocatorias de subvenciones</t>
  </si>
  <si>
    <t>C14.I02.P02.S07</t>
  </si>
  <si>
    <t>C16.R01.P03.S58</t>
  </si>
  <si>
    <t>2023/25</t>
  </si>
  <si>
    <t>C13.I01.P10.S04</t>
  </si>
  <si>
    <t>C14.I02.P03.S80</t>
  </si>
  <si>
    <t>Datos actualizados a 12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</si>
</sst>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"/>
    <numFmt numFmtId="165" formatCode="#,##0.0000000000"/>
    <numFmt numFmtId="166" formatCode="0.0"/>
    <numFmt numFmtId="167" formatCode="0.000000"/>
    <numFmt numFmtId="168" formatCode="#,##0.00000"/>
    <numFmt numFmtId="169" formatCode="#,##0.000000"/>
    <numFmt numFmtId="170" formatCode="#,##0.0000"/>
    <numFmt numFmtId="171" formatCode="#,##0.000"/>
    <numFmt numFmtId="172" formatCode="0.0%"/>
    <numFmt numFmtId="173" formatCode="#,##0.00000000"/>
    <numFmt numFmtId="174" formatCode="0.000"/>
    <numFmt numFmtId="175" formatCode="#,##0.000000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70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164" fontId="1" fillId="2" borderId="9" xfId="0" applyNumberFormat="1" applyFont="1" applyFill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 wrapText="1"/>
    </xf>
    <xf numFmtId="3" fontId="1" fillId="0" borderId="20" xfId="0" applyNumberFormat="1" applyFont="1" applyBorder="1" applyAlignment="1">
      <alignment vertical="center" wrapText="1"/>
    </xf>
    <xf numFmtId="3" fontId="10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2" applyFont="1" applyAlignment="1">
      <alignment vertical="center"/>
    </xf>
    <xf numFmtId="0" fontId="1" fillId="0" borderId="17" xfId="2" applyFont="1" applyBorder="1" applyAlignment="1">
      <alignment vertical="center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0" fontId="12" fillId="0" borderId="12" xfId="2" applyFont="1" applyBorder="1" applyAlignment="1">
      <alignment vertical="center" wrapText="1"/>
    </xf>
    <xf numFmtId="164" fontId="0" fillId="2" borderId="10" xfId="0" applyNumberFormat="1" applyFill="1" applyBorder="1" applyAlignment="1">
      <alignment vertical="center"/>
    </xf>
    <xf numFmtId="164" fontId="0" fillId="0" borderId="28" xfId="0" applyNumberFormat="1" applyBorder="1" applyAlignment="1">
      <alignment vertical="center"/>
    </xf>
    <xf numFmtId="164" fontId="10" fillId="0" borderId="10" xfId="0" applyNumberFormat="1" applyFont="1" applyBorder="1" applyAlignment="1">
      <alignment vertical="center"/>
    </xf>
    <xf numFmtId="164" fontId="0" fillId="2" borderId="27" xfId="0" applyNumberFormat="1" applyFill="1" applyBorder="1" applyAlignment="1">
      <alignment vertical="center"/>
    </xf>
    <xf numFmtId="164" fontId="0" fillId="0" borderId="31" xfId="0" applyNumberFormat="1" applyBorder="1" applyAlignment="1">
      <alignment vertical="center"/>
    </xf>
    <xf numFmtId="164" fontId="10" fillId="0" borderId="27" xfId="0" applyNumberFormat="1" applyFon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164" fontId="0" fillId="0" borderId="34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4" fontId="12" fillId="0" borderId="8" xfId="0" applyNumberFormat="1" applyFont="1" applyBorder="1" applyAlignment="1">
      <alignment vertical="center"/>
    </xf>
    <xf numFmtId="164" fontId="12" fillId="0" borderId="29" xfId="0" applyNumberFormat="1" applyFont="1" applyBorder="1" applyAlignment="1">
      <alignment vertical="center"/>
    </xf>
    <xf numFmtId="164" fontId="12" fillId="0" borderId="32" xfId="0" applyNumberFormat="1" applyFont="1" applyBorder="1" applyAlignment="1">
      <alignment vertical="center"/>
    </xf>
    <xf numFmtId="164" fontId="12" fillId="0" borderId="12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12" fillId="0" borderId="32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164" fontId="0" fillId="2" borderId="25" xfId="0" applyNumberFormat="1" applyFill="1" applyBorder="1" applyAlignment="1">
      <alignment vertical="center"/>
    </xf>
    <xf numFmtId="164" fontId="0" fillId="3" borderId="28" xfId="0" applyNumberFormat="1" applyFill="1" applyBorder="1" applyAlignment="1">
      <alignment vertical="center"/>
    </xf>
    <xf numFmtId="164" fontId="0" fillId="3" borderId="31" xfId="0" applyNumberFormat="1" applyFill="1" applyBorder="1" applyAlignment="1">
      <alignment vertical="center"/>
    </xf>
    <xf numFmtId="164" fontId="12" fillId="3" borderId="29" xfId="0" applyNumberFormat="1" applyFont="1" applyFill="1" applyBorder="1" applyAlignment="1">
      <alignment vertical="center"/>
    </xf>
    <xf numFmtId="164" fontId="12" fillId="3" borderId="32" xfId="0" applyNumberFormat="1" applyFont="1" applyFill="1" applyBorder="1" applyAlignment="1">
      <alignment vertical="center"/>
    </xf>
    <xf numFmtId="0" fontId="12" fillId="0" borderId="12" xfId="2" applyFont="1" applyBorder="1" applyAlignment="1">
      <alignment vertical="center"/>
    </xf>
    <xf numFmtId="164" fontId="0" fillId="3" borderId="34" xfId="0" applyNumberFormat="1" applyFill="1" applyBorder="1" applyAlignment="1">
      <alignment vertical="center"/>
    </xf>
    <xf numFmtId="164" fontId="0" fillId="3" borderId="24" xfId="0" applyNumberFormat="1" applyFill="1" applyBorder="1" applyAlignment="1">
      <alignment vertical="center"/>
    </xf>
    <xf numFmtId="3" fontId="12" fillId="3" borderId="8" xfId="0" applyNumberFormat="1" applyFont="1" applyFill="1" applyBorder="1" applyAlignment="1">
      <alignment vertical="center" wrapText="1"/>
    </xf>
    <xf numFmtId="0" fontId="12" fillId="0" borderId="0" xfId="2" quotePrefix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17" xfId="2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9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164" fontId="17" fillId="0" borderId="29" xfId="0" applyNumberFormat="1" applyFont="1" applyBorder="1" applyAlignment="1">
      <alignment vertical="center"/>
    </xf>
    <xf numFmtId="164" fontId="17" fillId="0" borderId="32" xfId="0" applyNumberFormat="1" applyFont="1" applyBorder="1" applyAlignment="1">
      <alignment vertical="center"/>
    </xf>
    <xf numFmtId="164" fontId="12" fillId="0" borderId="36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0" fontId="1" fillId="2" borderId="51" xfId="0" applyFont="1" applyFill="1" applyBorder="1" applyAlignment="1">
      <alignment horizontal="right" vertical="center"/>
    </xf>
    <xf numFmtId="0" fontId="1" fillId="2" borderId="52" xfId="0" applyFont="1" applyFill="1" applyBorder="1" applyAlignment="1">
      <alignment vertical="center"/>
    </xf>
    <xf numFmtId="0" fontId="1" fillId="0" borderId="53" xfId="0" applyFont="1" applyBorder="1" applyAlignment="1">
      <alignment horizontal="right" vertical="center"/>
    </xf>
    <xf numFmtId="0" fontId="1" fillId="0" borderId="54" xfId="0" applyFont="1" applyBorder="1" applyAlignment="1">
      <alignment vertical="center"/>
    </xf>
    <xf numFmtId="0" fontId="12" fillId="0" borderId="56" xfId="2" applyFont="1" applyBorder="1" applyAlignment="1">
      <alignment vertical="center" wrapText="1"/>
    </xf>
    <xf numFmtId="0" fontId="1" fillId="0" borderId="54" xfId="0" applyFont="1" applyBorder="1" applyAlignment="1">
      <alignment vertical="center" wrapText="1"/>
    </xf>
    <xf numFmtId="0" fontId="3" fillId="0" borderId="59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3" fillId="0" borderId="62" xfId="0" applyFont="1" applyBorder="1" applyAlignment="1">
      <alignment horizontal="right" vertical="center" wrapText="1"/>
    </xf>
    <xf numFmtId="0" fontId="0" fillId="0" borderId="63" xfId="0" applyBorder="1" applyAlignment="1">
      <alignment vertical="center"/>
    </xf>
    <xf numFmtId="164" fontId="1" fillId="2" borderId="64" xfId="0" applyNumberFormat="1" applyFont="1" applyFill="1" applyBorder="1" applyAlignment="1">
      <alignment vertical="center"/>
    </xf>
    <xf numFmtId="164" fontId="0" fillId="2" borderId="50" xfId="0" applyNumberFormat="1" applyFill="1" applyBorder="1" applyAlignment="1">
      <alignment vertical="center"/>
    </xf>
    <xf numFmtId="164" fontId="1" fillId="0" borderId="65" xfId="0" applyNumberFormat="1" applyFont="1" applyBorder="1" applyAlignment="1">
      <alignment vertical="center"/>
    </xf>
    <xf numFmtId="164" fontId="0" fillId="0" borderId="54" xfId="0" applyNumberFormat="1" applyBorder="1" applyAlignment="1">
      <alignment vertical="center"/>
    </xf>
    <xf numFmtId="164" fontId="1" fillId="2" borderId="62" xfId="0" applyNumberFormat="1" applyFont="1" applyFill="1" applyBorder="1" applyAlignment="1">
      <alignment vertical="center"/>
    </xf>
    <xf numFmtId="164" fontId="0" fillId="2" borderId="52" xfId="0" applyNumberFormat="1" applyFill="1" applyBorder="1" applyAlignment="1">
      <alignment vertical="center"/>
    </xf>
    <xf numFmtId="164" fontId="12" fillId="0" borderId="67" xfId="0" applyNumberFormat="1" applyFont="1" applyBorder="1" applyAlignment="1">
      <alignment vertical="center"/>
    </xf>
    <xf numFmtId="164" fontId="12" fillId="0" borderId="58" xfId="0" applyNumberFormat="1" applyFont="1" applyBorder="1" applyAlignment="1">
      <alignment vertical="center"/>
    </xf>
    <xf numFmtId="164" fontId="3" fillId="0" borderId="68" xfId="0" applyNumberFormat="1" applyFont="1" applyBorder="1" applyAlignment="1">
      <alignment vertical="center"/>
    </xf>
    <xf numFmtId="164" fontId="10" fillId="0" borderId="69" xfId="0" applyNumberFormat="1" applyFont="1" applyBorder="1" applyAlignment="1">
      <alignment vertical="center"/>
    </xf>
    <xf numFmtId="164" fontId="10" fillId="0" borderId="70" xfId="0" applyNumberFormat="1" applyFont="1" applyBorder="1" applyAlignment="1">
      <alignment vertical="center"/>
    </xf>
    <xf numFmtId="164" fontId="10" fillId="0" borderId="60" xfId="0" applyNumberFormat="1" applyFont="1" applyBorder="1" applyAlignment="1">
      <alignment vertical="center"/>
    </xf>
    <xf numFmtId="0" fontId="0" fillId="0" borderId="62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64" fontId="1" fillId="0" borderId="54" xfId="0" applyNumberFormat="1" applyFont="1" applyBorder="1" applyAlignment="1">
      <alignment vertical="center"/>
    </xf>
    <xf numFmtId="164" fontId="1" fillId="2" borderId="52" xfId="0" applyNumberFormat="1" applyFont="1" applyFill="1" applyBorder="1" applyAlignment="1">
      <alignment vertical="center"/>
    </xf>
    <xf numFmtId="164" fontId="3" fillId="0" borderId="74" xfId="0" applyNumberFormat="1" applyFont="1" applyBorder="1" applyAlignment="1">
      <alignment vertical="center"/>
    </xf>
    <xf numFmtId="164" fontId="3" fillId="0" borderId="60" xfId="0" applyNumberFormat="1" applyFont="1" applyBorder="1" applyAlignment="1">
      <alignment vertical="center"/>
    </xf>
    <xf numFmtId="3" fontId="1" fillId="2" borderId="77" xfId="0" applyNumberFormat="1" applyFont="1" applyFill="1" applyBorder="1" applyAlignment="1">
      <alignment vertical="center"/>
    </xf>
    <xf numFmtId="3" fontId="1" fillId="0" borderId="78" xfId="0" applyNumberFormat="1" applyFont="1" applyBorder="1" applyAlignment="1">
      <alignment vertical="center"/>
    </xf>
    <xf numFmtId="3" fontId="12" fillId="0" borderId="79" xfId="0" applyNumberFormat="1" applyFont="1" applyBorder="1" applyAlignment="1">
      <alignment vertical="center" wrapText="1"/>
    </xf>
    <xf numFmtId="3" fontId="3" fillId="0" borderId="81" xfId="0" applyNumberFormat="1" applyFont="1" applyBorder="1" applyAlignment="1">
      <alignment vertical="center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vertical="center"/>
    </xf>
    <xf numFmtId="164" fontId="17" fillId="0" borderId="66" xfId="0" applyNumberFormat="1" applyFont="1" applyBorder="1" applyAlignment="1">
      <alignment vertical="center"/>
    </xf>
    <xf numFmtId="164" fontId="17" fillId="0" borderId="56" xfId="0" applyNumberFormat="1" applyFont="1" applyBorder="1" applyAlignment="1">
      <alignment vertical="center"/>
    </xf>
    <xf numFmtId="164" fontId="0" fillId="0" borderId="65" xfId="0" applyNumberFormat="1" applyBorder="1" applyAlignment="1">
      <alignment vertical="center"/>
    </xf>
    <xf numFmtId="0" fontId="13" fillId="0" borderId="55" xfId="0" applyFont="1" applyBorder="1" applyAlignment="1">
      <alignment vertical="center"/>
    </xf>
    <xf numFmtId="0" fontId="12" fillId="0" borderId="56" xfId="0" applyFont="1" applyBorder="1" applyAlignment="1">
      <alignment vertical="center"/>
    </xf>
    <xf numFmtId="164" fontId="12" fillId="0" borderId="66" xfId="0" applyNumberFormat="1" applyFont="1" applyBorder="1" applyAlignment="1">
      <alignment vertical="center"/>
    </xf>
    <xf numFmtId="164" fontId="12" fillId="0" borderId="56" xfId="0" applyNumberFormat="1" applyFont="1" applyBorder="1" applyAlignment="1">
      <alignment vertical="center"/>
    </xf>
    <xf numFmtId="0" fontId="3" fillId="2" borderId="77" xfId="0" applyFont="1" applyFill="1" applyBorder="1" applyAlignment="1">
      <alignment horizontal="center" vertical="center" wrapText="1"/>
    </xf>
    <xf numFmtId="164" fontId="12" fillId="4" borderId="66" xfId="0" applyNumberFormat="1" applyFont="1" applyFill="1" applyBorder="1" applyAlignment="1">
      <alignment vertical="center"/>
    </xf>
    <xf numFmtId="164" fontId="12" fillId="4" borderId="12" xfId="0" applyNumberFormat="1" applyFont="1" applyFill="1" applyBorder="1" applyAlignment="1">
      <alignment vertical="center"/>
    </xf>
    <xf numFmtId="164" fontId="12" fillId="4" borderId="56" xfId="0" applyNumberFormat="1" applyFont="1" applyFill="1" applyBorder="1" applyAlignment="1">
      <alignment vertical="center"/>
    </xf>
    <xf numFmtId="3" fontId="12" fillId="0" borderId="79" xfId="0" applyNumberFormat="1" applyFont="1" applyBorder="1" applyAlignment="1">
      <alignment vertical="center"/>
    </xf>
    <xf numFmtId="0" fontId="1" fillId="2" borderId="82" xfId="0" applyFont="1" applyFill="1" applyBorder="1" applyAlignment="1">
      <alignment horizontal="right" vertical="center"/>
    </xf>
    <xf numFmtId="0" fontId="1" fillId="2" borderId="83" xfId="0" applyFont="1" applyFill="1" applyBorder="1" applyAlignment="1">
      <alignment vertical="center"/>
    </xf>
    <xf numFmtId="0" fontId="1" fillId="0" borderId="84" xfId="0" applyFont="1" applyBorder="1" applyAlignment="1">
      <alignment horizontal="right" vertical="center"/>
    </xf>
    <xf numFmtId="0" fontId="1" fillId="0" borderId="85" xfId="0" applyFont="1" applyBorder="1" applyAlignment="1">
      <alignment vertical="center"/>
    </xf>
    <xf numFmtId="0" fontId="12" fillId="0" borderId="55" xfId="0" applyFont="1" applyBorder="1" applyAlignment="1">
      <alignment vertical="center"/>
    </xf>
    <xf numFmtId="0" fontId="12" fillId="0" borderId="56" xfId="2" applyFont="1" applyBorder="1" applyAlignment="1">
      <alignment vertical="center"/>
    </xf>
    <xf numFmtId="0" fontId="12" fillId="0" borderId="56" xfId="0" applyFont="1" applyBorder="1" applyAlignment="1">
      <alignment vertical="center" wrapText="1"/>
    </xf>
    <xf numFmtId="0" fontId="17" fillId="0" borderId="56" xfId="0" applyFont="1" applyBorder="1" applyAlignment="1">
      <alignment vertical="center" wrapText="1"/>
    </xf>
    <xf numFmtId="164" fontId="1" fillId="2" borderId="87" xfId="0" applyNumberFormat="1" applyFont="1" applyFill="1" applyBorder="1" applyAlignment="1">
      <alignment vertical="center"/>
    </xf>
    <xf numFmtId="164" fontId="0" fillId="2" borderId="83" xfId="0" applyNumberFormat="1" applyFill="1" applyBorder="1" applyAlignment="1">
      <alignment vertical="center"/>
    </xf>
    <xf numFmtId="164" fontId="0" fillId="0" borderId="88" xfId="0" applyNumberFormat="1" applyBorder="1" applyAlignment="1">
      <alignment vertical="center"/>
    </xf>
    <xf numFmtId="164" fontId="0" fillId="0" borderId="85" xfId="0" applyNumberFormat="1" applyBorder="1" applyAlignment="1">
      <alignment vertical="center"/>
    </xf>
    <xf numFmtId="164" fontId="1" fillId="3" borderId="88" xfId="0" applyNumberFormat="1" applyFont="1" applyFill="1" applyBorder="1" applyAlignment="1">
      <alignment vertical="center"/>
    </xf>
    <xf numFmtId="3" fontId="1" fillId="0" borderId="89" xfId="0" applyNumberFormat="1" applyFont="1" applyBorder="1" applyAlignment="1">
      <alignment vertical="center"/>
    </xf>
    <xf numFmtId="3" fontId="12" fillId="5" borderId="79" xfId="0" applyNumberFormat="1" applyFont="1" applyFill="1" applyBorder="1" applyAlignment="1">
      <alignment vertical="center" wrapText="1"/>
    </xf>
    <xf numFmtId="3" fontId="1" fillId="0" borderId="89" xfId="0" applyNumberFormat="1" applyFont="1" applyBorder="1" applyAlignment="1">
      <alignment vertical="center" wrapText="1"/>
    </xf>
    <xf numFmtId="3" fontId="14" fillId="0" borderId="79" xfId="0" applyNumberFormat="1" applyFont="1" applyBorder="1" applyAlignment="1">
      <alignment vertical="center" wrapText="1"/>
    </xf>
    <xf numFmtId="0" fontId="12" fillId="0" borderId="79" xfId="0" applyFont="1" applyBorder="1" applyAlignment="1">
      <alignment vertical="center"/>
    </xf>
    <xf numFmtId="164" fontId="0" fillId="2" borderId="26" xfId="0" applyNumberFormat="1" applyFill="1" applyBorder="1" applyAlignment="1">
      <alignment vertical="center"/>
    </xf>
    <xf numFmtId="164" fontId="0" fillId="0" borderId="91" xfId="0" applyNumberFormat="1" applyBorder="1" applyAlignment="1">
      <alignment vertical="center"/>
    </xf>
    <xf numFmtId="164" fontId="0" fillId="2" borderId="94" xfId="0" applyNumberFormat="1" applyFill="1" applyBorder="1" applyAlignment="1">
      <alignment vertical="center"/>
    </xf>
    <xf numFmtId="164" fontId="0" fillId="0" borderId="95" xfId="0" applyNumberFormat="1" applyBorder="1" applyAlignment="1">
      <alignment vertical="center"/>
    </xf>
    <xf numFmtId="164" fontId="12" fillId="0" borderId="92" xfId="0" applyNumberFormat="1" applyFont="1" applyBorder="1" applyAlignment="1">
      <alignment vertical="center"/>
    </xf>
    <xf numFmtId="164" fontId="17" fillId="0" borderId="92" xfId="0" applyNumberFormat="1" applyFont="1" applyBorder="1" applyAlignment="1">
      <alignment vertical="center"/>
    </xf>
    <xf numFmtId="164" fontId="0" fillId="3" borderId="95" xfId="0" applyNumberFormat="1" applyFill="1" applyBorder="1" applyAlignment="1">
      <alignment vertical="center"/>
    </xf>
    <xf numFmtId="164" fontId="10" fillId="0" borderId="96" xfId="0" applyNumberFormat="1" applyFont="1" applyBorder="1" applyAlignment="1">
      <alignment vertical="center"/>
    </xf>
    <xf numFmtId="164" fontId="0" fillId="0" borderId="34" xfId="0" applyNumberFormat="1" applyBorder="1" applyAlignment="1">
      <alignment horizontal="right" vertical="center"/>
    </xf>
    <xf numFmtId="164" fontId="0" fillId="0" borderId="28" xfId="0" applyNumberFormat="1" applyBorder="1" applyAlignment="1">
      <alignment horizontal="right" vertical="center"/>
    </xf>
    <xf numFmtId="164" fontId="12" fillId="0" borderId="85" xfId="0" applyNumberFormat="1" applyFont="1" applyBorder="1" applyAlignment="1">
      <alignment vertical="center"/>
    </xf>
    <xf numFmtId="164" fontId="17" fillId="0" borderId="65" xfId="0" applyNumberFormat="1" applyFont="1" applyBorder="1" applyAlignment="1">
      <alignment vertical="center"/>
    </xf>
    <xf numFmtId="164" fontId="17" fillId="0" borderId="91" xfId="0" applyNumberFormat="1" applyFont="1" applyBorder="1" applyAlignment="1">
      <alignment vertical="center"/>
    </xf>
    <xf numFmtId="164" fontId="17" fillId="0" borderId="31" xfId="0" applyNumberFormat="1" applyFont="1" applyBorder="1" applyAlignment="1">
      <alignment vertical="center"/>
    </xf>
    <xf numFmtId="0" fontId="13" fillId="0" borderId="57" xfId="0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0" fontId="17" fillId="0" borderId="54" xfId="0" applyFont="1" applyBorder="1" applyAlignment="1">
      <alignment vertical="center" wrapText="1"/>
    </xf>
    <xf numFmtId="0" fontId="12" fillId="0" borderId="85" xfId="0" applyFont="1" applyBorder="1" applyAlignment="1">
      <alignment vertical="center" wrapText="1"/>
    </xf>
    <xf numFmtId="4" fontId="12" fillId="0" borderId="88" xfId="0" applyNumberFormat="1" applyFont="1" applyBorder="1" applyAlignment="1">
      <alignment vertical="center"/>
    </xf>
    <xf numFmtId="4" fontId="12" fillId="0" borderId="95" xfId="0" applyNumberFormat="1" applyFont="1" applyBorder="1" applyAlignment="1">
      <alignment vertical="center"/>
    </xf>
    <xf numFmtId="0" fontId="12" fillId="3" borderId="79" xfId="0" applyFont="1" applyFill="1" applyBorder="1" applyAlignment="1">
      <alignment vertical="center"/>
    </xf>
    <xf numFmtId="3" fontId="12" fillId="3" borderId="79" xfId="0" applyNumberFormat="1" applyFont="1" applyFill="1" applyBorder="1" applyAlignment="1">
      <alignment vertical="center" wrapText="1"/>
    </xf>
    <xf numFmtId="164" fontId="1" fillId="0" borderId="88" xfId="0" applyNumberFormat="1" applyFont="1" applyBorder="1" applyAlignment="1">
      <alignment vertical="center"/>
    </xf>
    <xf numFmtId="0" fontId="14" fillId="0" borderId="56" xfId="2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/>
    </xf>
    <xf numFmtId="3" fontId="14" fillId="3" borderId="79" xfId="2" applyNumberFormat="1" applyFont="1" applyFill="1" applyBorder="1" applyAlignment="1">
      <alignment vertical="center" wrapText="1"/>
    </xf>
    <xf numFmtId="4" fontId="12" fillId="5" borderId="12" xfId="0" applyNumberFormat="1" applyFont="1" applyFill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85" xfId="0" applyNumberFormat="1" applyFont="1" applyBorder="1" applyAlignment="1">
      <alignment vertical="center"/>
    </xf>
    <xf numFmtId="3" fontId="12" fillId="0" borderId="79" xfId="2" applyNumberFormat="1" applyFont="1" applyFill="1" applyBorder="1" applyAlignment="1">
      <alignment vertical="center" wrapText="1"/>
    </xf>
    <xf numFmtId="4" fontId="12" fillId="5" borderId="56" xfId="0" applyNumberFormat="1" applyFont="1" applyFill="1" applyBorder="1" applyAlignment="1">
      <alignment vertical="center"/>
    </xf>
    <xf numFmtId="0" fontId="17" fillId="3" borderId="79" xfId="0" applyFont="1" applyFill="1" applyBorder="1" applyAlignment="1">
      <alignment vertical="center"/>
    </xf>
    <xf numFmtId="4" fontId="12" fillId="0" borderId="66" xfId="0" applyNumberFormat="1" applyFont="1" applyBorder="1" applyAlignment="1">
      <alignment vertical="center"/>
    </xf>
    <xf numFmtId="164" fontId="1" fillId="3" borderId="17" xfId="0" applyNumberFormat="1" applyFont="1" applyFill="1" applyBorder="1" applyAlignment="1">
      <alignment vertical="center"/>
    </xf>
    <xf numFmtId="164" fontId="1" fillId="3" borderId="85" xfId="0" applyNumberFormat="1" applyFont="1" applyFill="1" applyBorder="1" applyAlignment="1">
      <alignment vertical="center"/>
    </xf>
    <xf numFmtId="4" fontId="12" fillId="0" borderId="56" xfId="0" applyNumberFormat="1" applyFont="1" applyBorder="1" applyAlignment="1">
      <alignment vertical="center"/>
    </xf>
    <xf numFmtId="164" fontId="12" fillId="3" borderId="66" xfId="0" applyNumberFormat="1" applyFont="1" applyFill="1" applyBorder="1" applyAlignment="1">
      <alignment vertical="center"/>
    </xf>
    <xf numFmtId="164" fontId="12" fillId="3" borderId="92" xfId="0" applyNumberFormat="1" applyFont="1" applyFill="1" applyBorder="1" applyAlignment="1">
      <alignment vertical="center"/>
    </xf>
    <xf numFmtId="0" fontId="17" fillId="0" borderId="79" xfId="0" applyFont="1" applyBorder="1" applyAlignment="1">
      <alignment vertical="center"/>
    </xf>
    <xf numFmtId="3" fontId="14" fillId="3" borderId="89" xfId="0" applyNumberFormat="1" applyFont="1" applyFill="1" applyBorder="1" applyAlignment="1">
      <alignment vertical="center" wrapText="1"/>
    </xf>
    <xf numFmtId="164" fontId="12" fillId="5" borderId="66" xfId="0" applyNumberFormat="1" applyFont="1" applyFill="1" applyBorder="1" applyAlignment="1">
      <alignment vertical="center"/>
    </xf>
    <xf numFmtId="164" fontId="12" fillId="5" borderId="12" xfId="0" applyNumberFormat="1" applyFont="1" applyFill="1" applyBorder="1" applyAlignment="1">
      <alignment vertical="center"/>
    </xf>
    <xf numFmtId="164" fontId="12" fillId="5" borderId="56" xfId="0" applyNumberFormat="1" applyFont="1" applyFill="1" applyBorder="1" applyAlignment="1">
      <alignment vertical="center"/>
    </xf>
    <xf numFmtId="0" fontId="17" fillId="0" borderId="79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164" fontId="1" fillId="3" borderId="11" xfId="0" applyNumberFormat="1" applyFont="1" applyFill="1" applyBorder="1" applyAlignment="1">
      <alignment vertical="center"/>
    </xf>
    <xf numFmtId="164" fontId="1" fillId="3" borderId="65" xfId="0" applyNumberFormat="1" applyFont="1" applyFill="1" applyBorder="1" applyAlignment="1">
      <alignment vertical="center"/>
    </xf>
    <xf numFmtId="164" fontId="3" fillId="3" borderId="68" xfId="0" applyNumberFormat="1" applyFont="1" applyFill="1" applyBorder="1" applyAlignment="1">
      <alignment vertical="center"/>
    </xf>
    <xf numFmtId="164" fontId="10" fillId="3" borderId="69" xfId="0" applyNumberFormat="1" applyFont="1" applyFill="1" applyBorder="1" applyAlignment="1">
      <alignment vertical="center"/>
    </xf>
    <xf numFmtId="164" fontId="10" fillId="3" borderId="70" xfId="0" applyNumberFormat="1" applyFont="1" applyFill="1" applyBorder="1" applyAlignment="1">
      <alignment vertical="center"/>
    </xf>
    <xf numFmtId="0" fontId="1" fillId="0" borderId="83" xfId="2" applyFont="1" applyBorder="1" applyAlignment="1">
      <alignment vertical="center"/>
    </xf>
    <xf numFmtId="0" fontId="14" fillId="0" borderId="56" xfId="2" applyFont="1" applyBorder="1" applyAlignment="1">
      <alignment vertical="center"/>
    </xf>
    <xf numFmtId="164" fontId="1" fillId="3" borderId="54" xfId="0" applyNumberFormat="1" applyFont="1" applyFill="1" applyBorder="1" applyAlignment="1">
      <alignment vertical="center"/>
    </xf>
    <xf numFmtId="164" fontId="12" fillId="5" borderId="66" xfId="2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 wrapText="1"/>
    </xf>
    <xf numFmtId="164" fontId="10" fillId="0" borderId="26" xfId="0" applyNumberFormat="1" applyFont="1" applyBorder="1" applyAlignment="1">
      <alignment vertical="center"/>
    </xf>
    <xf numFmtId="164" fontId="0" fillId="0" borderId="101" xfId="0" applyNumberFormat="1" applyBorder="1" applyAlignment="1">
      <alignment vertical="center"/>
    </xf>
    <xf numFmtId="164" fontId="0" fillId="2" borderId="99" xfId="0" applyNumberFormat="1" applyFill="1" applyBorder="1" applyAlignment="1">
      <alignment vertical="center"/>
    </xf>
    <xf numFmtId="164" fontId="12" fillId="0" borderId="0" xfId="0" applyNumberFormat="1" applyFont="1" applyAlignment="1">
      <alignment vertical="center"/>
    </xf>
    <xf numFmtId="164" fontId="10" fillId="0" borderId="99" xfId="0" applyNumberFormat="1" applyFont="1" applyBorder="1" applyAlignment="1">
      <alignment vertical="center"/>
    </xf>
    <xf numFmtId="164" fontId="0" fillId="0" borderId="100" xfId="0" applyNumberFormat="1" applyBorder="1" applyAlignment="1">
      <alignment vertical="center"/>
    </xf>
    <xf numFmtId="164" fontId="12" fillId="5" borderId="12" xfId="2" applyNumberFormat="1" applyFont="1" applyFill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0" fontId="15" fillId="0" borderId="85" xfId="2" applyFont="1" applyBorder="1" applyAlignment="1">
      <alignment vertical="center"/>
    </xf>
    <xf numFmtId="0" fontId="1" fillId="0" borderId="54" xfId="2" applyFont="1" applyBorder="1" applyAlignment="1">
      <alignment vertical="center"/>
    </xf>
    <xf numFmtId="0" fontId="14" fillId="0" borderId="56" xfId="2" applyFont="1" applyBorder="1" applyAlignment="1">
      <alignment vertical="center" wrapText="1"/>
    </xf>
    <xf numFmtId="0" fontId="12" fillId="0" borderId="56" xfId="0" quotePrefix="1" applyFont="1" applyBorder="1" applyAlignment="1">
      <alignment vertical="center" wrapText="1"/>
    </xf>
    <xf numFmtId="0" fontId="1" fillId="0" borderId="85" xfId="2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166" fontId="1" fillId="0" borderId="10" xfId="0" applyNumberFormat="1" applyFont="1" applyBorder="1" applyAlignment="1">
      <alignment vertical="center"/>
    </xf>
    <xf numFmtId="166" fontId="1" fillId="0" borderId="27" xfId="0" applyNumberFormat="1" applyFont="1" applyBorder="1" applyAlignment="1">
      <alignment vertical="center"/>
    </xf>
    <xf numFmtId="166" fontId="1" fillId="0" borderId="39" xfId="0" applyNumberFormat="1" applyFont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166" fontId="0" fillId="0" borderId="28" xfId="0" applyNumberFormat="1" applyBorder="1" applyAlignment="1">
      <alignment vertical="center"/>
    </xf>
    <xf numFmtId="166" fontId="0" fillId="0" borderId="31" xfId="0" applyNumberFormat="1" applyBorder="1" applyAlignment="1">
      <alignment vertical="center"/>
    </xf>
    <xf numFmtId="166" fontId="0" fillId="0" borderId="40" xfId="0" applyNumberFormat="1" applyBorder="1" applyAlignment="1">
      <alignment vertical="center"/>
    </xf>
    <xf numFmtId="166" fontId="10" fillId="0" borderId="20" xfId="0" applyNumberFormat="1" applyFont="1" applyBorder="1" applyAlignment="1">
      <alignment vertical="center"/>
    </xf>
    <xf numFmtId="166" fontId="0" fillId="0" borderId="41" xfId="0" applyNumberFormat="1" applyBorder="1" applyAlignment="1">
      <alignment vertical="center"/>
    </xf>
    <xf numFmtId="166" fontId="0" fillId="0" borderId="42" xfId="0" applyNumberFormat="1" applyBorder="1" applyAlignment="1">
      <alignment vertical="center"/>
    </xf>
    <xf numFmtId="166" fontId="0" fillId="0" borderId="43" xfId="0" applyNumberFormat="1" applyBorder="1" applyAlignment="1">
      <alignment vertical="center"/>
    </xf>
    <xf numFmtId="166" fontId="10" fillId="0" borderId="44" xfId="0" applyNumberFormat="1" applyFont="1" applyBorder="1" applyAlignment="1">
      <alignment vertical="center"/>
    </xf>
    <xf numFmtId="166" fontId="0" fillId="0" borderId="0" xfId="0" applyNumberFormat="1" applyAlignment="1">
      <alignment vertical="center"/>
    </xf>
    <xf numFmtId="166" fontId="10" fillId="0" borderId="0" xfId="0" applyNumberFormat="1" applyFont="1" applyAlignment="1">
      <alignment vertical="center"/>
    </xf>
    <xf numFmtId="166" fontId="0" fillId="0" borderId="30" xfId="0" applyNumberFormat="1" applyBorder="1" applyAlignment="1">
      <alignment vertical="center"/>
    </xf>
    <xf numFmtId="166" fontId="0" fillId="0" borderId="33" xfId="0" applyNumberFormat="1" applyBorder="1" applyAlignment="1">
      <alignment vertical="center"/>
    </xf>
    <xf numFmtId="166" fontId="0" fillId="0" borderId="45" xfId="0" applyNumberFormat="1" applyBorder="1" applyAlignment="1">
      <alignment vertical="center"/>
    </xf>
    <xf numFmtId="166" fontId="10" fillId="0" borderId="7" xfId="0" applyNumberFormat="1" applyFont="1" applyBorder="1" applyAlignment="1">
      <alignment vertical="center"/>
    </xf>
    <xf numFmtId="166" fontId="0" fillId="0" borderId="34" xfId="0" applyNumberFormat="1" applyBorder="1" applyAlignment="1">
      <alignment vertical="center"/>
    </xf>
    <xf numFmtId="166" fontId="0" fillId="0" borderId="24" xfId="0" applyNumberFormat="1" applyBorder="1" applyAlignment="1">
      <alignment vertical="center"/>
    </xf>
    <xf numFmtId="166" fontId="0" fillId="0" borderId="38" xfId="0" applyNumberFormat="1" applyBorder="1" applyAlignment="1">
      <alignment vertical="center"/>
    </xf>
    <xf numFmtId="166" fontId="10" fillId="0" borderId="18" xfId="0" applyNumberFormat="1" applyFont="1" applyBorder="1" applyAlignment="1">
      <alignment vertical="center"/>
    </xf>
    <xf numFmtId="166" fontId="0" fillId="0" borderId="14" xfId="0" applyNumberFormat="1" applyBorder="1" applyAlignment="1">
      <alignment vertical="center"/>
    </xf>
    <xf numFmtId="166" fontId="0" fillId="0" borderId="25" xfId="0" applyNumberFormat="1" applyBorder="1" applyAlignment="1">
      <alignment vertical="center"/>
    </xf>
    <xf numFmtId="166" fontId="0" fillId="0" borderId="46" xfId="0" applyNumberFormat="1" applyBorder="1" applyAlignment="1">
      <alignment vertical="center"/>
    </xf>
    <xf numFmtId="166" fontId="10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6" fontId="3" fillId="0" borderId="10" xfId="0" applyNumberFormat="1" applyFont="1" applyBorder="1" applyAlignment="1">
      <alignment vertical="center"/>
    </xf>
    <xf numFmtId="166" fontId="16" fillId="0" borderId="3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0" fontId="3" fillId="0" borderId="26" xfId="0" applyFont="1" applyBorder="1" applyAlignment="1">
      <alignment vertical="center"/>
    </xf>
    <xf numFmtId="166" fontId="1" fillId="0" borderId="26" xfId="0" applyNumberFormat="1" applyFont="1" applyBorder="1" applyAlignment="1">
      <alignment vertical="center"/>
    </xf>
    <xf numFmtId="166" fontId="0" fillId="0" borderId="91" xfId="0" applyNumberFormat="1" applyBorder="1" applyAlignment="1">
      <alignment vertical="center"/>
    </xf>
    <xf numFmtId="166" fontId="0" fillId="0" borderId="98" xfId="0" applyNumberFormat="1" applyBorder="1" applyAlignment="1">
      <alignment vertical="center"/>
    </xf>
    <xf numFmtId="166" fontId="0" fillId="0" borderId="93" xfId="0" applyNumberFormat="1" applyBorder="1" applyAlignment="1">
      <alignment vertical="center"/>
    </xf>
    <xf numFmtId="166" fontId="0" fillId="0" borderId="95" xfId="0" applyNumberFormat="1" applyBorder="1" applyAlignment="1">
      <alignment vertical="center"/>
    </xf>
    <xf numFmtId="166" fontId="0" fillId="0" borderId="94" xfId="0" applyNumberForma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166" fontId="1" fillId="0" borderId="102" xfId="0" applyNumberFormat="1" applyFont="1" applyBorder="1" applyAlignment="1">
      <alignment vertical="center"/>
    </xf>
    <xf numFmtId="166" fontId="0" fillId="0" borderId="103" xfId="0" applyNumberFormat="1" applyBorder="1" applyAlignment="1">
      <alignment vertical="center"/>
    </xf>
    <xf numFmtId="166" fontId="0" fillId="0" borderId="104" xfId="0" applyNumberFormat="1" applyBorder="1" applyAlignment="1">
      <alignment vertical="center"/>
    </xf>
    <xf numFmtId="166" fontId="0" fillId="0" borderId="105" xfId="0" applyNumberFormat="1" applyBorder="1" applyAlignment="1">
      <alignment vertical="center"/>
    </xf>
    <xf numFmtId="166" fontId="0" fillId="0" borderId="106" xfId="0" applyNumberFormat="1" applyBorder="1" applyAlignment="1">
      <alignment vertical="center"/>
    </xf>
    <xf numFmtId="166" fontId="0" fillId="0" borderId="107" xfId="0" applyNumberFormat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166" fontId="10" fillId="0" borderId="11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166" fontId="0" fillId="0" borderId="5" xfId="0" applyNumberFormat="1" applyBorder="1" applyAlignment="1">
      <alignment vertical="center"/>
    </xf>
    <xf numFmtId="164" fontId="0" fillId="3" borderId="91" xfId="0" applyNumberFormat="1" applyFill="1" applyBorder="1" applyAlignment="1">
      <alignment vertical="center"/>
    </xf>
    <xf numFmtId="164" fontId="10" fillId="3" borderId="96" xfId="0" applyNumberFormat="1" applyFont="1" applyFill="1" applyBorder="1" applyAlignment="1">
      <alignment vertical="center"/>
    </xf>
    <xf numFmtId="3" fontId="1" fillId="0" borderId="78" xfId="0" applyNumberFormat="1" applyFont="1" applyBorder="1" applyAlignment="1">
      <alignment vertical="center" wrapText="1"/>
    </xf>
    <xf numFmtId="0" fontId="12" fillId="0" borderId="58" xfId="0" applyFont="1" applyBorder="1" applyAlignment="1">
      <alignment vertical="center" wrapText="1"/>
    </xf>
    <xf numFmtId="164" fontId="12" fillId="0" borderId="108" xfId="0" applyNumberFormat="1" applyFont="1" applyBorder="1" applyAlignment="1">
      <alignment vertical="center"/>
    </xf>
    <xf numFmtId="3" fontId="14" fillId="0" borderId="80" xfId="0" applyNumberFormat="1" applyFont="1" applyBorder="1" applyAlignment="1">
      <alignment vertical="center" wrapText="1"/>
    </xf>
    <xf numFmtId="0" fontId="17" fillId="0" borderId="56" xfId="0" applyFont="1" applyBorder="1" applyAlignment="1">
      <alignment horizontal="left" vertical="center" wrapText="1"/>
    </xf>
    <xf numFmtId="164" fontId="12" fillId="5" borderId="67" xfId="0" applyNumberFormat="1" applyFont="1" applyFill="1" applyBorder="1" applyAlignment="1">
      <alignment vertical="center"/>
    </xf>
    <xf numFmtId="164" fontId="24" fillId="0" borderId="91" xfId="2" applyNumberFormat="1" applyFont="1" applyBorder="1" applyAlignment="1">
      <alignment vertical="center"/>
    </xf>
    <xf numFmtId="4" fontId="12" fillId="0" borderId="24" xfId="0" applyNumberFormat="1" applyFont="1" applyBorder="1" applyAlignment="1">
      <alignment vertical="center"/>
    </xf>
    <xf numFmtId="164" fontId="17" fillId="5" borderId="12" xfId="0" applyNumberFormat="1" applyFont="1" applyFill="1" applyBorder="1" applyAlignment="1">
      <alignment vertical="center"/>
    </xf>
    <xf numFmtId="164" fontId="17" fillId="5" borderId="56" xfId="0" applyNumberFormat="1" applyFont="1" applyFill="1" applyBorder="1" applyAlignment="1">
      <alignment vertical="center"/>
    </xf>
    <xf numFmtId="164" fontId="12" fillId="5" borderId="35" xfId="0" applyNumberFormat="1" applyFont="1" applyFill="1" applyBorder="1" applyAlignment="1">
      <alignment vertical="center"/>
    </xf>
    <xf numFmtId="164" fontId="12" fillId="0" borderId="92" xfId="2" applyNumberFormat="1" applyFont="1" applyBorder="1" applyAlignment="1">
      <alignment vertical="center"/>
    </xf>
    <xf numFmtId="164" fontId="12" fillId="0" borderId="32" xfId="2" applyNumberFormat="1" applyFont="1" applyBorder="1" applyAlignment="1">
      <alignment vertical="center"/>
    </xf>
    <xf numFmtId="164" fontId="24" fillId="0" borderId="31" xfId="2" applyNumberFormat="1" applyFont="1" applyBorder="1" applyAlignment="1">
      <alignment vertical="center"/>
    </xf>
    <xf numFmtId="164" fontId="12" fillId="3" borderId="92" xfId="2" applyNumberFormat="1" applyFont="1" applyFill="1" applyBorder="1" applyAlignment="1">
      <alignment vertical="center"/>
    </xf>
    <xf numFmtId="0" fontId="12" fillId="0" borderId="0" xfId="2" applyFont="1" applyAlignment="1">
      <alignment vertical="center"/>
    </xf>
    <xf numFmtId="4" fontId="0" fillId="0" borderId="0" xfId="0" applyNumberFormat="1" applyAlignment="1">
      <alignment vertical="center"/>
    </xf>
    <xf numFmtId="4" fontId="12" fillId="5" borderId="17" xfId="2" applyNumberFormat="1" applyFont="1" applyFill="1" applyBorder="1" applyAlignment="1">
      <alignment vertical="center"/>
    </xf>
    <xf numFmtId="164" fontId="12" fillId="0" borderId="36" xfId="2" applyNumberFormat="1" applyFont="1" applyBorder="1" applyAlignment="1">
      <alignment vertical="center"/>
    </xf>
    <xf numFmtId="164" fontId="0" fillId="0" borderId="88" xfId="0" applyNumberFormat="1" applyFont="1" applyFill="1" applyBorder="1" applyAlignment="1">
      <alignment vertical="center"/>
    </xf>
    <xf numFmtId="164" fontId="0" fillId="2" borderId="14" xfId="0" applyNumberFormat="1" applyFont="1" applyFill="1" applyBorder="1" applyAlignment="1">
      <alignment horizontal="right" vertical="center"/>
    </xf>
    <xf numFmtId="164" fontId="25" fillId="3" borderId="31" xfId="2" applyNumberFormat="1" applyFont="1" applyFill="1" applyBorder="1" applyAlignment="1">
      <alignment vertical="center"/>
    </xf>
    <xf numFmtId="164" fontId="14" fillId="3" borderId="32" xfId="2" applyNumberFormat="1" applyFont="1" applyFill="1" applyBorder="1" applyAlignment="1">
      <alignment vertical="center"/>
    </xf>
    <xf numFmtId="164" fontId="25" fillId="3" borderId="91" xfId="2" applyNumberFormat="1" applyFont="1" applyFill="1" applyBorder="1" applyAlignment="1">
      <alignment vertical="center"/>
    </xf>
    <xf numFmtId="164" fontId="14" fillId="0" borderId="29" xfId="2" applyNumberFormat="1" applyFont="1" applyBorder="1" applyAlignment="1">
      <alignment vertical="center"/>
    </xf>
    <xf numFmtId="0" fontId="12" fillId="0" borderId="0" xfId="0" quotePrefix="1" applyFont="1" applyAlignment="1">
      <alignment vertical="center"/>
    </xf>
    <xf numFmtId="164" fontId="12" fillId="5" borderId="58" xfId="0" applyNumberFormat="1" applyFont="1" applyFill="1" applyBorder="1" applyAlignment="1">
      <alignment vertical="center"/>
    </xf>
    <xf numFmtId="164" fontId="17" fillId="5" borderId="11" xfId="0" applyNumberFormat="1" applyFont="1" applyFill="1" applyBorder="1" applyAlignment="1">
      <alignment vertical="center"/>
    </xf>
    <xf numFmtId="164" fontId="17" fillId="5" borderId="54" xfId="0" applyNumberFormat="1" applyFont="1" applyFill="1" applyBorder="1" applyAlignment="1">
      <alignment vertical="center"/>
    </xf>
    <xf numFmtId="166" fontId="16" fillId="0" borderId="27" xfId="0" applyNumberFormat="1" applyFont="1" applyBorder="1" applyAlignment="1">
      <alignment vertical="center"/>
    </xf>
    <xf numFmtId="166" fontId="16" fillId="0" borderId="26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166" fontId="16" fillId="0" borderId="10" xfId="0" applyNumberFormat="1" applyFont="1" applyBorder="1" applyAlignment="1">
      <alignment vertical="center"/>
    </xf>
    <xf numFmtId="166" fontId="16" fillId="0" borderId="2" xfId="0" applyNumberFormat="1" applyFont="1" applyBorder="1" applyAlignment="1">
      <alignment vertical="center"/>
    </xf>
    <xf numFmtId="164" fontId="12" fillId="0" borderId="29" xfId="2" applyNumberFormat="1" applyFont="1" applyBorder="1" applyAlignment="1">
      <alignment vertical="center"/>
    </xf>
    <xf numFmtId="164" fontId="12" fillId="0" borderId="56" xfId="2" applyNumberFormat="1" applyFont="1" applyBorder="1" applyAlignment="1">
      <alignment vertical="center"/>
    </xf>
    <xf numFmtId="164" fontId="13" fillId="5" borderId="12" xfId="2" applyNumberFormat="1" applyFont="1" applyFill="1" applyBorder="1" applyAlignment="1">
      <alignment vertical="center"/>
    </xf>
    <xf numFmtId="164" fontId="14" fillId="5" borderId="12" xfId="2" applyNumberFormat="1" applyFont="1" applyFill="1" applyBorder="1" applyAlignment="1">
      <alignment vertical="center"/>
    </xf>
    <xf numFmtId="164" fontId="17" fillId="5" borderId="66" xfId="2" applyNumberFormat="1" applyFont="1" applyFill="1" applyBorder="1" applyAlignment="1">
      <alignment vertical="center"/>
    </xf>
    <xf numFmtId="0" fontId="0" fillId="0" borderId="99" xfId="0" applyBorder="1" applyAlignment="1">
      <alignment horizontal="center" vertical="center" wrapText="1"/>
    </xf>
    <xf numFmtId="164" fontId="1" fillId="2" borderId="99" xfId="0" applyNumberFormat="1" applyFont="1" applyFill="1" applyBorder="1" applyAlignment="1">
      <alignment vertical="center"/>
    </xf>
    <xf numFmtId="164" fontId="12" fillId="4" borderId="0" xfId="0" applyNumberFormat="1" applyFont="1" applyFill="1" applyBorder="1" applyAlignment="1">
      <alignment vertical="center"/>
    </xf>
    <xf numFmtId="164" fontId="12" fillId="5" borderId="0" xfId="0" applyNumberFormat="1" applyFont="1" applyFill="1" applyBorder="1" applyAlignment="1">
      <alignment vertical="center"/>
    </xf>
    <xf numFmtId="164" fontId="3" fillId="0" borderId="99" xfId="0" applyNumberFormat="1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4" fillId="0" borderId="0" xfId="2" quotePrefix="1" applyFont="1" applyAlignment="1">
      <alignment vertical="center"/>
    </xf>
    <xf numFmtId="166" fontId="12" fillId="0" borderId="31" xfId="0" applyNumberFormat="1" applyFont="1" applyBorder="1" applyAlignment="1">
      <alignment vertical="center"/>
    </xf>
    <xf numFmtId="166" fontId="14" fillId="0" borderId="31" xfId="2" applyNumberFormat="1" applyFont="1" applyBorder="1" applyAlignment="1">
      <alignment vertical="center"/>
    </xf>
    <xf numFmtId="168" fontId="1" fillId="0" borderId="0" xfId="0" applyNumberFormat="1" applyFont="1" applyAlignment="1">
      <alignment vertical="center"/>
    </xf>
    <xf numFmtId="166" fontId="12" fillId="0" borderId="32" xfId="0" applyNumberFormat="1" applyFont="1" applyBorder="1" applyAlignment="1">
      <alignment vertical="center"/>
    </xf>
    <xf numFmtId="166" fontId="12" fillId="0" borderId="31" xfId="2" applyNumberFormat="1" applyFont="1" applyBorder="1" applyAlignment="1">
      <alignment vertical="center"/>
    </xf>
    <xf numFmtId="170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64" fontId="12" fillId="5" borderId="65" xfId="0" applyNumberFormat="1" applyFont="1" applyFill="1" applyBorder="1" applyAlignment="1">
      <alignment vertical="center"/>
    </xf>
    <xf numFmtId="4" fontId="12" fillId="5" borderId="85" xfId="2" applyNumberFormat="1" applyFont="1" applyFill="1" applyBorder="1" applyAlignment="1">
      <alignment vertical="center"/>
    </xf>
    <xf numFmtId="164" fontId="12" fillId="0" borderId="32" xfId="0" applyNumberFormat="1" applyFont="1" applyFill="1" applyBorder="1" applyAlignment="1">
      <alignment vertical="center"/>
    </xf>
    <xf numFmtId="164" fontId="1" fillId="0" borderId="65" xfId="0" applyNumberFormat="1" applyFont="1" applyFill="1" applyBorder="1" applyAlignment="1">
      <alignment vertical="center"/>
    </xf>
    <xf numFmtId="164" fontId="17" fillId="5" borderId="11" xfId="2" applyNumberFormat="1" applyFont="1" applyFill="1" applyBorder="1" applyAlignment="1">
      <alignment vertical="center"/>
    </xf>
    <xf numFmtId="164" fontId="12" fillId="5" borderId="11" xfId="0" applyNumberFormat="1" applyFont="1" applyFill="1" applyBorder="1" applyAlignment="1">
      <alignment vertical="center"/>
    </xf>
    <xf numFmtId="164" fontId="12" fillId="3" borderId="32" xfId="2" applyNumberFormat="1" applyFont="1" applyFill="1" applyBorder="1" applyAlignment="1">
      <alignment vertical="center"/>
    </xf>
    <xf numFmtId="164" fontId="12" fillId="5" borderId="88" xfId="2" applyNumberFormat="1" applyFont="1" applyFill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4" fontId="14" fillId="0" borderId="56" xfId="2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56" xfId="2" applyFont="1" applyBorder="1" applyAlignment="1">
      <alignment vertical="center"/>
    </xf>
    <xf numFmtId="164" fontId="17" fillId="5" borderId="12" xfId="2" applyNumberFormat="1" applyFont="1" applyFill="1" applyBorder="1" applyAlignment="1">
      <alignment vertical="center"/>
    </xf>
    <xf numFmtId="164" fontId="17" fillId="5" borderId="66" xfId="0" applyNumberFormat="1" applyFont="1" applyFill="1" applyBorder="1" applyAlignment="1">
      <alignment vertical="center"/>
    </xf>
    <xf numFmtId="0" fontId="12" fillId="0" borderId="15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28" fillId="0" borderId="55" xfId="0" applyFont="1" applyBorder="1" applyAlignment="1">
      <alignment horizontal="right" vertical="center"/>
    </xf>
    <xf numFmtId="0" fontId="12" fillId="0" borderId="57" xfId="0" applyFont="1" applyBorder="1" applyAlignment="1">
      <alignment horizontal="left" vertical="center"/>
    </xf>
    <xf numFmtId="170" fontId="12" fillId="0" borderId="55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vertical="center"/>
    </xf>
    <xf numFmtId="0" fontId="12" fillId="0" borderId="15" xfId="0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164" fontId="12" fillId="0" borderId="8" xfId="0" applyNumberFormat="1" applyFont="1" applyBorder="1" applyAlignment="1">
      <alignment horizontal="right" vertical="center"/>
    </xf>
    <xf numFmtId="164" fontId="12" fillId="0" borderId="32" xfId="2" applyNumberFormat="1" applyFont="1" applyBorder="1" applyAlignment="1">
      <alignment horizontal="right" vertical="center"/>
    </xf>
    <xf numFmtId="164" fontId="12" fillId="5" borderId="66" xfId="2" applyNumberFormat="1" applyFont="1" applyFill="1" applyBorder="1" applyAlignment="1">
      <alignment vertical="center" wrapText="1"/>
    </xf>
    <xf numFmtId="0" fontId="12" fillId="0" borderId="53" xfId="0" applyFont="1" applyFill="1" applyBorder="1" applyAlignment="1">
      <alignment horizontal="left" vertical="center"/>
    </xf>
    <xf numFmtId="164" fontId="12" fillId="5" borderId="12" xfId="2" applyNumberFormat="1" applyFont="1" applyFill="1" applyBorder="1" applyAlignment="1">
      <alignment vertical="center" wrapText="1"/>
    </xf>
    <xf numFmtId="0" fontId="12" fillId="0" borderId="84" xfId="0" applyFont="1" applyFill="1" applyBorder="1" applyAlignment="1">
      <alignment horizontal="left" vertical="center"/>
    </xf>
    <xf numFmtId="164" fontId="12" fillId="0" borderId="29" xfId="0" applyNumberFormat="1" applyFont="1" applyBorder="1" applyAlignment="1">
      <alignment horizontal="right" vertical="center"/>
    </xf>
    <xf numFmtId="164" fontId="12" fillId="0" borderId="32" xfId="0" applyNumberFormat="1" applyFont="1" applyBorder="1" applyAlignment="1">
      <alignment horizontal="right" vertical="center"/>
    </xf>
    <xf numFmtId="0" fontId="12" fillId="0" borderId="55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0" fillId="0" borderId="101" xfId="0" applyBorder="1" applyAlignment="1">
      <alignment vertical="center"/>
    </xf>
    <xf numFmtId="166" fontId="0" fillId="0" borderId="11" xfId="0" applyNumberFormat="1" applyBorder="1" applyAlignment="1">
      <alignment vertical="center"/>
    </xf>
    <xf numFmtId="164" fontId="1" fillId="0" borderId="11" xfId="0" applyNumberFormat="1" applyFont="1" applyFill="1" applyBorder="1" applyAlignment="1">
      <alignment vertical="center"/>
    </xf>
    <xf numFmtId="164" fontId="1" fillId="0" borderId="54" xfId="0" applyNumberFormat="1" applyFont="1" applyFill="1" applyBorder="1" applyAlignment="1">
      <alignment vertical="center"/>
    </xf>
    <xf numFmtId="0" fontId="1" fillId="2" borderId="113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164" fontId="12" fillId="0" borderId="30" xfId="0" applyNumberFormat="1" applyFont="1" applyBorder="1" applyAlignment="1">
      <alignment vertical="center"/>
    </xf>
    <xf numFmtId="164" fontId="12" fillId="0" borderId="108" xfId="2" applyNumberFormat="1" applyFont="1" applyBorder="1" applyAlignment="1">
      <alignment vertical="center"/>
    </xf>
    <xf numFmtId="164" fontId="12" fillId="3" borderId="37" xfId="2" applyNumberFormat="1" applyFont="1" applyFill="1" applyBorder="1" applyAlignment="1">
      <alignment vertical="center"/>
    </xf>
    <xf numFmtId="164" fontId="17" fillId="3" borderId="32" xfId="0" applyNumberFormat="1" applyFont="1" applyFill="1" applyBorder="1" applyAlignment="1">
      <alignment vertical="center"/>
    </xf>
    <xf numFmtId="164" fontId="12" fillId="3" borderId="37" xfId="0" applyNumberFormat="1" applyFont="1" applyFill="1" applyBorder="1" applyAlignment="1">
      <alignment vertical="center"/>
    </xf>
    <xf numFmtId="166" fontId="0" fillId="0" borderId="17" xfId="0" applyNumberFormat="1" applyBorder="1" applyAlignment="1">
      <alignment vertical="center"/>
    </xf>
    <xf numFmtId="164" fontId="1" fillId="2" borderId="27" xfId="0" applyNumberFormat="1" applyFont="1" applyFill="1" applyBorder="1" applyAlignment="1">
      <alignment vertical="center"/>
    </xf>
    <xf numFmtId="166" fontId="0" fillId="0" borderId="28" xfId="0" applyNumberFormat="1" applyFill="1" applyBorder="1" applyAlignment="1">
      <alignment vertical="center"/>
    </xf>
    <xf numFmtId="166" fontId="0" fillId="0" borderId="91" xfId="0" applyNumberFormat="1" applyFill="1" applyBorder="1" applyAlignment="1">
      <alignment vertical="center"/>
    </xf>
    <xf numFmtId="166" fontId="0" fillId="0" borderId="106" xfId="0" applyNumberFormat="1" applyFill="1" applyBorder="1" applyAlignment="1">
      <alignment vertical="center"/>
    </xf>
    <xf numFmtId="166" fontId="1" fillId="0" borderId="0" xfId="0" applyNumberFormat="1" applyFont="1" applyFill="1" applyAlignment="1">
      <alignment vertical="center"/>
    </xf>
    <xf numFmtId="166" fontId="0" fillId="0" borderId="30" xfId="0" applyNumberFormat="1" applyFill="1" applyBorder="1" applyAlignment="1">
      <alignment vertical="center"/>
    </xf>
    <xf numFmtId="166" fontId="0" fillId="0" borderId="93" xfId="0" applyNumberFormat="1" applyFill="1" applyBorder="1" applyAlignment="1">
      <alignment vertical="center"/>
    </xf>
    <xf numFmtId="166" fontId="0" fillId="0" borderId="103" xfId="0" applyNumberFormat="1" applyFill="1" applyBorder="1" applyAlignment="1">
      <alignment vertical="center"/>
    </xf>
    <xf numFmtId="0" fontId="12" fillId="0" borderId="84" xfId="0" applyFont="1" applyBorder="1" applyAlignment="1">
      <alignment horizontal="left" vertical="center"/>
    </xf>
    <xf numFmtId="0" fontId="15" fillId="0" borderId="11" xfId="2" applyFont="1" applyBorder="1" applyAlignment="1">
      <alignment vertical="center"/>
    </xf>
    <xf numFmtId="0" fontId="12" fillId="0" borderId="17" xfId="2" applyFont="1" applyBorder="1" applyAlignment="1">
      <alignment vertical="center"/>
    </xf>
    <xf numFmtId="164" fontId="12" fillId="0" borderId="17" xfId="0" applyNumberFormat="1" applyFont="1" applyBorder="1" applyAlignment="1">
      <alignment vertical="center"/>
    </xf>
    <xf numFmtId="164" fontId="12" fillId="0" borderId="95" xfId="2" applyNumberFormat="1" applyFont="1" applyBorder="1" applyAlignment="1">
      <alignment vertical="center"/>
    </xf>
    <xf numFmtId="164" fontId="12" fillId="0" borderId="24" xfId="2" applyNumberFormat="1" applyFont="1" applyBorder="1" applyAlignment="1">
      <alignment vertical="center"/>
    </xf>
    <xf numFmtId="164" fontId="12" fillId="0" borderId="95" xfId="0" applyNumberFormat="1" applyFont="1" applyBorder="1" applyAlignment="1">
      <alignment vertical="center"/>
    </xf>
    <xf numFmtId="164" fontId="12" fillId="0" borderId="24" xfId="0" applyNumberFormat="1" applyFont="1" applyBorder="1" applyAlignment="1">
      <alignment vertical="center"/>
    </xf>
    <xf numFmtId="0" fontId="12" fillId="0" borderId="57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3" fontId="17" fillId="0" borderId="56" xfId="0" applyNumberFormat="1" applyFont="1" applyBorder="1" applyAlignment="1">
      <alignment vertical="center"/>
    </xf>
    <xf numFmtId="0" fontId="17" fillId="0" borderId="56" xfId="0" applyFont="1" applyBorder="1" applyAlignment="1">
      <alignment vertical="center"/>
    </xf>
    <xf numFmtId="164" fontId="10" fillId="0" borderId="112" xfId="0" applyNumberFormat="1" applyFont="1" applyBorder="1" applyAlignment="1">
      <alignment vertical="center"/>
    </xf>
    <xf numFmtId="3" fontId="1" fillId="2" borderId="52" xfId="0" applyNumberFormat="1" applyFont="1" applyFill="1" applyBorder="1" applyAlignment="1">
      <alignment vertical="center"/>
    </xf>
    <xf numFmtId="3" fontId="1" fillId="0" borderId="54" xfId="0" applyNumberFormat="1" applyFont="1" applyBorder="1" applyAlignment="1">
      <alignment vertical="center"/>
    </xf>
    <xf numFmtId="3" fontId="12" fillId="0" borderId="56" xfId="0" applyNumberFormat="1" applyFont="1" applyBorder="1" applyAlignment="1">
      <alignment vertical="center" wrapText="1"/>
    </xf>
    <xf numFmtId="3" fontId="12" fillId="3" borderId="56" xfId="0" applyNumberFormat="1" applyFont="1" applyFill="1" applyBorder="1" applyAlignment="1">
      <alignment vertical="center" wrapText="1"/>
    </xf>
    <xf numFmtId="3" fontId="1" fillId="0" borderId="85" xfId="0" applyNumberFormat="1" applyFont="1" applyBorder="1" applyAlignment="1">
      <alignment vertical="center"/>
    </xf>
    <xf numFmtId="3" fontId="12" fillId="0" borderId="56" xfId="0" applyNumberFormat="1" applyFont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 wrapText="1"/>
    </xf>
    <xf numFmtId="3" fontId="12" fillId="0" borderId="56" xfId="0" quotePrefix="1" applyNumberFormat="1" applyFont="1" applyBorder="1" applyAlignment="1">
      <alignment vertical="center" wrapText="1"/>
    </xf>
    <xf numFmtId="3" fontId="3" fillId="0" borderId="60" xfId="0" applyNumberFormat="1" applyFont="1" applyBorder="1" applyAlignment="1">
      <alignment vertical="center"/>
    </xf>
    <xf numFmtId="164" fontId="1" fillId="2" borderId="77" xfId="0" applyNumberFormat="1" applyFont="1" applyFill="1" applyBorder="1" applyAlignment="1">
      <alignment vertical="center"/>
    </xf>
    <xf numFmtId="164" fontId="1" fillId="2" borderId="114" xfId="0" applyNumberFormat="1" applyFont="1" applyFill="1" applyBorder="1" applyAlignment="1">
      <alignment vertical="center"/>
    </xf>
    <xf numFmtId="164" fontId="1" fillId="0" borderId="115" xfId="0" applyNumberFormat="1" applyFont="1" applyBorder="1" applyAlignment="1">
      <alignment vertical="center"/>
    </xf>
    <xf numFmtId="164" fontId="12" fillId="0" borderId="116" xfId="0" applyNumberFormat="1" applyFont="1" applyBorder="1" applyAlignment="1">
      <alignment vertical="center"/>
    </xf>
    <xf numFmtId="164" fontId="1" fillId="0" borderId="87" xfId="0" applyNumberFormat="1" applyFont="1" applyBorder="1" applyAlignment="1">
      <alignment vertical="center"/>
    </xf>
    <xf numFmtId="164" fontId="0" fillId="0" borderId="91" xfId="0" applyNumberFormat="1" applyBorder="1" applyAlignment="1">
      <alignment horizontal="right" vertical="center"/>
    </xf>
    <xf numFmtId="164" fontId="12" fillId="0" borderId="88" xfId="0" applyNumberFormat="1" applyFont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164" fontId="12" fillId="3" borderId="90" xfId="2" applyNumberFormat="1" applyFont="1" applyFill="1" applyBorder="1" applyAlignment="1">
      <alignment vertical="center"/>
    </xf>
    <xf numFmtId="164" fontId="0" fillId="3" borderId="118" xfId="0" applyNumberFormat="1" applyFill="1" applyBorder="1" applyAlignment="1">
      <alignment vertical="center"/>
    </xf>
    <xf numFmtId="164" fontId="12" fillId="3" borderId="90" xfId="0" applyNumberFormat="1" applyFont="1" applyFill="1" applyBorder="1" applyAlignment="1">
      <alignment vertical="center"/>
    </xf>
    <xf numFmtId="164" fontId="1" fillId="2" borderId="26" xfId="0" applyNumberFormat="1" applyFont="1" applyFill="1" applyBorder="1" applyAlignment="1">
      <alignment vertical="center"/>
    </xf>
    <xf numFmtId="164" fontId="17" fillId="0" borderId="28" xfId="0" applyNumberFormat="1" applyFont="1" applyBorder="1" applyAlignment="1">
      <alignment vertical="center"/>
    </xf>
    <xf numFmtId="4" fontId="12" fillId="0" borderId="34" xfId="0" applyNumberFormat="1" applyFont="1" applyBorder="1" applyAlignment="1">
      <alignment vertical="center"/>
    </xf>
    <xf numFmtId="3" fontId="12" fillId="3" borderId="76" xfId="0" applyNumberFormat="1" applyFont="1" applyFill="1" applyBorder="1" applyAlignment="1">
      <alignment vertical="center" wrapText="1"/>
    </xf>
    <xf numFmtId="0" fontId="12" fillId="0" borderId="15" xfId="0" applyFont="1" applyBorder="1" applyAlignment="1">
      <alignment horizontal="left" vertical="center"/>
    </xf>
    <xf numFmtId="166" fontId="0" fillId="0" borderId="92" xfId="0" applyNumberFormat="1" applyBorder="1" applyAlignment="1">
      <alignment vertical="center"/>
    </xf>
    <xf numFmtId="166" fontId="0" fillId="0" borderId="14" xfId="0" applyNumberFormat="1" applyFill="1" applyBorder="1" applyAlignment="1">
      <alignment vertical="center"/>
    </xf>
    <xf numFmtId="166" fontId="0" fillId="0" borderId="94" xfId="0" applyNumberFormat="1" applyFill="1" applyBorder="1" applyAlignment="1">
      <alignment vertical="center"/>
    </xf>
    <xf numFmtId="166" fontId="0" fillId="0" borderId="104" xfId="0" applyNumberFormat="1" applyFill="1" applyBorder="1" applyAlignment="1">
      <alignment vertical="center"/>
    </xf>
    <xf numFmtId="164" fontId="12" fillId="5" borderId="54" xfId="2" applyNumberFormat="1" applyFont="1" applyFill="1" applyBorder="1" applyAlignment="1">
      <alignment vertical="center"/>
    </xf>
    <xf numFmtId="166" fontId="12" fillId="0" borderId="37" xfId="0" applyNumberFormat="1" applyFont="1" applyBorder="1" applyAlignment="1">
      <alignment vertical="center"/>
    </xf>
    <xf numFmtId="0" fontId="12" fillId="0" borderId="0" xfId="2" quotePrefix="1" applyFont="1" applyAlignment="1">
      <alignment vertical="center"/>
    </xf>
    <xf numFmtId="164" fontId="14" fillId="0" borderId="32" xfId="2" applyNumberFormat="1" applyFont="1" applyBorder="1" applyAlignment="1">
      <alignment vertical="center"/>
    </xf>
    <xf numFmtId="164" fontId="12" fillId="5" borderId="17" xfId="2" applyNumberFormat="1" applyFont="1" applyFill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164" fontId="12" fillId="0" borderId="31" xfId="0" applyNumberFormat="1" applyFont="1" applyBorder="1" applyAlignment="1">
      <alignment vertical="center"/>
    </xf>
    <xf numFmtId="164" fontId="12" fillId="0" borderId="54" xfId="0" applyNumberFormat="1" applyFont="1" applyBorder="1" applyAlignment="1">
      <alignment vertical="center"/>
    </xf>
    <xf numFmtId="0" fontId="12" fillId="0" borderId="53" xfId="0" applyFont="1" applyBorder="1" applyAlignment="1">
      <alignment horizontal="left" vertical="center"/>
    </xf>
    <xf numFmtId="172" fontId="0" fillId="0" borderId="0" xfId="3" applyNumberFormat="1" applyFont="1" applyAlignment="1">
      <alignment vertical="center"/>
    </xf>
    <xf numFmtId="172" fontId="3" fillId="0" borderId="0" xfId="3" applyNumberFormat="1" applyFont="1" applyAlignment="1">
      <alignment vertical="center"/>
    </xf>
    <xf numFmtId="164" fontId="12" fillId="5" borderId="56" xfId="2" applyNumberFormat="1" applyFont="1" applyFill="1" applyBorder="1" applyAlignment="1">
      <alignment vertical="center"/>
    </xf>
    <xf numFmtId="164" fontId="12" fillId="5" borderId="54" xfId="0" applyNumberFormat="1" applyFont="1" applyFill="1" applyBorder="1" applyAlignment="1">
      <alignment vertical="center"/>
    </xf>
    <xf numFmtId="0" fontId="12" fillId="0" borderId="116" xfId="0" applyFont="1" applyBorder="1" applyAlignment="1">
      <alignment vertical="center"/>
    </xf>
    <xf numFmtId="3" fontId="12" fillId="0" borderId="58" xfId="0" applyNumberFormat="1" applyFont="1" applyBorder="1" applyAlignment="1">
      <alignment vertical="center"/>
    </xf>
    <xf numFmtId="164" fontId="12" fillId="0" borderId="12" xfId="2" applyNumberFormat="1" applyFont="1" applyBorder="1" applyAlignment="1">
      <alignment vertical="center"/>
    </xf>
    <xf numFmtId="164" fontId="12" fillId="0" borderId="41" xfId="2" applyNumberFormat="1" applyFont="1" applyBorder="1" applyAlignment="1">
      <alignment vertical="center"/>
    </xf>
    <xf numFmtId="0" fontId="12" fillId="0" borderId="56" xfId="2" quotePrefix="1" applyFont="1" applyBorder="1" applyAlignment="1">
      <alignment vertical="center" wrapText="1"/>
    </xf>
    <xf numFmtId="164" fontId="12" fillId="5" borderId="8" xfId="0" applyNumberFormat="1" applyFont="1" applyFill="1" applyBorder="1" applyAlignment="1">
      <alignment vertical="center"/>
    </xf>
    <xf numFmtId="164" fontId="0" fillId="2" borderId="13" xfId="0" applyNumberFormat="1" applyFill="1" applyBorder="1" applyAlignment="1">
      <alignment vertical="center"/>
    </xf>
    <xf numFmtId="164" fontId="0" fillId="2" borderId="14" xfId="0" applyNumberFormat="1" applyFill="1" applyBorder="1" applyAlignment="1">
      <alignment vertical="center"/>
    </xf>
    <xf numFmtId="164" fontId="12" fillId="0" borderId="33" xfId="2" applyNumberFormat="1" applyFont="1" applyBorder="1" applyAlignment="1">
      <alignment vertical="center"/>
    </xf>
    <xf numFmtId="164" fontId="0" fillId="2" borderId="119" xfId="0" applyNumberFormat="1" applyFill="1" applyBorder="1" applyAlignment="1">
      <alignment vertical="center"/>
    </xf>
    <xf numFmtId="164" fontId="0" fillId="0" borderId="24" xfId="0" applyNumberFormat="1" applyFill="1" applyBorder="1" applyAlignment="1">
      <alignment vertical="center"/>
    </xf>
    <xf numFmtId="164" fontId="12" fillId="0" borderId="33" xfId="0" applyNumberFormat="1" applyFont="1" applyFill="1" applyBorder="1" applyAlignment="1">
      <alignment vertical="center"/>
    </xf>
    <xf numFmtId="164" fontId="14" fillId="0" borderId="56" xfId="2" applyNumberFormat="1" applyFont="1" applyFill="1" applyBorder="1" applyAlignment="1">
      <alignment vertical="center"/>
    </xf>
    <xf numFmtId="164" fontId="12" fillId="0" borderId="56" xfId="0" applyNumberFormat="1" applyFont="1" applyFill="1" applyBorder="1" applyAlignment="1">
      <alignment vertical="center"/>
    </xf>
    <xf numFmtId="166" fontId="10" fillId="0" borderId="5" xfId="0" applyNumberFormat="1" applyFont="1" applyBorder="1" applyAlignment="1">
      <alignment vertical="center"/>
    </xf>
    <xf numFmtId="0" fontId="12" fillId="0" borderId="56" xfId="0" quotePrefix="1" applyFont="1" applyBorder="1" applyAlignment="1">
      <alignment vertical="center"/>
    </xf>
    <xf numFmtId="0" fontId="3" fillId="0" borderId="39" xfId="0" applyFont="1" applyBorder="1" applyAlignment="1">
      <alignment horizontal="right" vertical="center"/>
    </xf>
    <xf numFmtId="164" fontId="12" fillId="4" borderId="12" xfId="2" applyNumberFormat="1" applyFont="1" applyFill="1" applyBorder="1" applyAlignment="1">
      <alignment vertical="center"/>
    </xf>
    <xf numFmtId="164" fontId="17" fillId="5" borderId="8" xfId="0" applyNumberFormat="1" applyFont="1" applyFill="1" applyBorder="1" applyAlignment="1">
      <alignment vertical="center"/>
    </xf>
    <xf numFmtId="164" fontId="17" fillId="5" borderId="0" xfId="0" applyNumberFormat="1" applyFont="1" applyFill="1" applyAlignment="1">
      <alignment vertical="center"/>
    </xf>
    <xf numFmtId="4" fontId="12" fillId="5" borderId="66" xfId="2" applyNumberFormat="1" applyFont="1" applyFill="1" applyBorder="1" applyAlignment="1">
      <alignment vertical="center"/>
    </xf>
    <xf numFmtId="4" fontId="12" fillId="5" borderId="56" xfId="2" applyNumberFormat="1" applyFont="1" applyFill="1" applyBorder="1" applyAlignment="1">
      <alignment vertical="center"/>
    </xf>
    <xf numFmtId="164" fontId="12" fillId="5" borderId="67" xfId="2" applyNumberFormat="1" applyFont="1" applyFill="1" applyBorder="1" applyAlignment="1">
      <alignment vertical="center"/>
    </xf>
    <xf numFmtId="164" fontId="12" fillId="5" borderId="12" xfId="0" applyNumberFormat="1" applyFont="1" applyFill="1" applyBorder="1" applyAlignment="1">
      <alignment horizontal="right" vertical="center"/>
    </xf>
    <xf numFmtId="164" fontId="12" fillId="5" borderId="56" xfId="0" applyNumberFormat="1" applyFont="1" applyFill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4" fontId="12" fillId="5" borderId="54" xfId="0" applyNumberFormat="1" applyFont="1" applyFill="1" applyBorder="1" applyAlignment="1">
      <alignment vertical="center"/>
    </xf>
    <xf numFmtId="164" fontId="12" fillId="5" borderId="111" xfId="0" applyNumberFormat="1" applyFont="1" applyFill="1" applyBorder="1" applyAlignment="1">
      <alignment vertical="center"/>
    </xf>
    <xf numFmtId="0" fontId="12" fillId="3" borderId="15" xfId="0" applyFont="1" applyFill="1" applyBorder="1" applyAlignment="1">
      <alignment horizontal="left" vertical="center"/>
    </xf>
    <xf numFmtId="0" fontId="12" fillId="0" borderId="12" xfId="2" quotePrefix="1" applyFont="1" applyBorder="1" applyAlignment="1">
      <alignment vertical="center"/>
    </xf>
    <xf numFmtId="0" fontId="3" fillId="0" borderId="61" xfId="0" applyFont="1" applyBorder="1" applyAlignment="1">
      <alignment horizontal="center" vertical="center" wrapText="1"/>
    </xf>
    <xf numFmtId="0" fontId="0" fillId="0" borderId="99" xfId="0" applyBorder="1" applyAlignment="1">
      <alignment horizontal="right" vertical="center"/>
    </xf>
    <xf numFmtId="0" fontId="3" fillId="0" borderId="99" xfId="0" applyFont="1" applyBorder="1" applyAlignment="1">
      <alignment horizontal="right" vertical="center"/>
    </xf>
    <xf numFmtId="166" fontId="1" fillId="0" borderId="2" xfId="0" applyNumberFormat="1" applyFont="1" applyBorder="1" applyAlignment="1">
      <alignment vertical="center"/>
    </xf>
    <xf numFmtId="166" fontId="0" fillId="0" borderId="101" xfId="0" applyNumberFormat="1" applyBorder="1" applyAlignment="1">
      <alignment vertical="center"/>
    </xf>
    <xf numFmtId="166" fontId="1" fillId="0" borderId="99" xfId="0" applyNumberFormat="1" applyFont="1" applyBorder="1" applyAlignment="1">
      <alignment vertical="center"/>
    </xf>
    <xf numFmtId="166" fontId="0" fillId="0" borderId="1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100" xfId="0" applyNumberFormat="1" applyBorder="1" applyAlignment="1">
      <alignment vertical="center"/>
    </xf>
    <xf numFmtId="166" fontId="0" fillId="0" borderId="12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3" fillId="0" borderId="27" xfId="0" applyFont="1" applyBorder="1" applyAlignment="1">
      <alignment horizontal="right" vertical="center"/>
    </xf>
    <xf numFmtId="166" fontId="0" fillId="0" borderId="32" xfId="0" applyNumberFormat="1" applyBorder="1" applyAlignment="1">
      <alignment vertical="center"/>
    </xf>
    <xf numFmtId="166" fontId="0" fillId="0" borderId="10" xfId="0" applyNumberFormat="1" applyBorder="1" applyAlignment="1">
      <alignment vertical="center"/>
    </xf>
    <xf numFmtId="166" fontId="0" fillId="0" borderId="27" xfId="0" applyNumberFormat="1" applyBorder="1" applyAlignment="1">
      <alignment vertical="center"/>
    </xf>
    <xf numFmtId="0" fontId="0" fillId="0" borderId="27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164" fontId="12" fillId="0" borderId="0" xfId="2" applyNumberFormat="1" applyFont="1" applyBorder="1" applyAlignment="1">
      <alignment vertical="center"/>
    </xf>
    <xf numFmtId="0" fontId="14" fillId="0" borderId="56" xfId="2" quotePrefix="1" applyFont="1" applyBorder="1" applyAlignment="1">
      <alignment horizontal="left" vertical="center" wrapText="1"/>
    </xf>
    <xf numFmtId="164" fontId="12" fillId="5" borderId="110" xfId="0" applyNumberFormat="1" applyFont="1" applyFill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99" xfId="0" applyBorder="1" applyAlignment="1">
      <alignment vertical="center"/>
    </xf>
    <xf numFmtId="164" fontId="12" fillId="0" borderId="66" xfId="0" applyNumberFormat="1" applyFont="1" applyBorder="1" applyAlignment="1">
      <alignment horizontal="right" vertical="center"/>
    </xf>
    <xf numFmtId="164" fontId="12" fillId="0" borderId="29" xfId="0" applyNumberFormat="1" applyFont="1" applyBorder="1" applyAlignment="1">
      <alignment horizontal="right" vertical="center"/>
    </xf>
    <xf numFmtId="164" fontId="12" fillId="0" borderId="32" xfId="0" applyNumberFormat="1" applyFont="1" applyBorder="1" applyAlignment="1">
      <alignment horizontal="right" vertical="center"/>
    </xf>
    <xf numFmtId="164" fontId="0" fillId="2" borderId="33" xfId="0" applyNumberFormat="1" applyFill="1" applyBorder="1" applyAlignment="1">
      <alignment vertical="center"/>
    </xf>
    <xf numFmtId="164" fontId="12" fillId="0" borderId="0" xfId="2" applyNumberFormat="1" applyFont="1" applyBorder="1" applyAlignment="1">
      <alignment horizontal="right" vertical="center"/>
    </xf>
    <xf numFmtId="164" fontId="12" fillId="0" borderId="121" xfId="2" applyNumberFormat="1" applyFont="1" applyBorder="1" applyAlignment="1">
      <alignment horizontal="right" vertical="center"/>
    </xf>
    <xf numFmtId="0" fontId="3" fillId="0" borderId="61" xfId="0" applyFont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vertical="center"/>
    </xf>
    <xf numFmtId="173" fontId="0" fillId="0" borderId="0" xfId="0" applyNumberFormat="1" applyAlignment="1">
      <alignment vertical="center"/>
    </xf>
    <xf numFmtId="169" fontId="1" fillId="0" borderId="0" xfId="0" applyNumberFormat="1" applyFont="1" applyAlignment="1">
      <alignment vertical="center"/>
    </xf>
    <xf numFmtId="164" fontId="3" fillId="3" borderId="74" xfId="0" applyNumberFormat="1" applyFont="1" applyFill="1" applyBorder="1" applyAlignment="1">
      <alignment vertical="center"/>
    </xf>
    <xf numFmtId="164" fontId="3" fillId="3" borderId="60" xfId="0" applyNumberFormat="1" applyFont="1" applyFill="1" applyBorder="1" applyAlignment="1">
      <alignment vertical="center"/>
    </xf>
    <xf numFmtId="0" fontId="17" fillId="0" borderId="56" xfId="0" quotePrefix="1" applyFont="1" applyBorder="1" applyAlignment="1">
      <alignment horizontal="left" vertical="center" wrapText="1"/>
    </xf>
    <xf numFmtId="3" fontId="1" fillId="0" borderId="85" xfId="0" applyNumberFormat="1" applyFont="1" applyBorder="1" applyAlignment="1">
      <alignment vertical="center" wrapText="1"/>
    </xf>
    <xf numFmtId="0" fontId="17" fillId="0" borderId="85" xfId="0" applyFont="1" applyBorder="1" applyAlignment="1">
      <alignment vertical="center"/>
    </xf>
    <xf numFmtId="164" fontId="12" fillId="5" borderId="122" xfId="2" applyNumberFormat="1" applyFont="1" applyFill="1" applyBorder="1" applyAlignment="1">
      <alignment vertical="center"/>
    </xf>
    <xf numFmtId="164" fontId="17" fillId="5" borderId="8" xfId="2" applyNumberFormat="1" applyFont="1" applyFill="1" applyBorder="1" applyAlignment="1">
      <alignment vertical="center"/>
    </xf>
    <xf numFmtId="164" fontId="0" fillId="2" borderId="63" xfId="0" applyNumberFormat="1" applyFill="1" applyBorder="1" applyAlignment="1">
      <alignment vertical="center"/>
    </xf>
    <xf numFmtId="164" fontId="0" fillId="3" borderId="97" xfId="0" applyNumberFormat="1" applyFill="1" applyBorder="1" applyAlignment="1">
      <alignment vertical="center"/>
    </xf>
    <xf numFmtId="164" fontId="10" fillId="3" borderId="123" xfId="0" applyNumberFormat="1" applyFont="1" applyFill="1" applyBorder="1" applyAlignment="1">
      <alignment vertical="center"/>
    </xf>
    <xf numFmtId="0" fontId="12" fillId="0" borderId="55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/>
    </xf>
    <xf numFmtId="0" fontId="14" fillId="0" borderId="56" xfId="2" quotePrefix="1" applyFont="1" applyBorder="1" applyAlignment="1">
      <alignment vertical="center" wrapText="1"/>
    </xf>
    <xf numFmtId="167" fontId="3" fillId="0" borderId="0" xfId="0" applyNumberFormat="1" applyFont="1" applyAlignment="1">
      <alignment vertical="center"/>
    </xf>
    <xf numFmtId="0" fontId="0" fillId="0" borderId="8" xfId="0" applyBorder="1" applyAlignment="1">
      <alignment vertical="center"/>
    </xf>
    <xf numFmtId="164" fontId="0" fillId="3" borderId="100" xfId="0" applyNumberFormat="1" applyFill="1" applyBorder="1" applyAlignment="1">
      <alignment vertical="center"/>
    </xf>
    <xf numFmtId="164" fontId="12" fillId="3" borderId="0" xfId="0" applyNumberFormat="1" applyFont="1" applyFill="1" applyBorder="1" applyAlignment="1">
      <alignment vertical="center"/>
    </xf>
    <xf numFmtId="164" fontId="24" fillId="0" borderId="101" xfId="2" applyNumberFormat="1" applyFont="1" applyBorder="1" applyAlignment="1">
      <alignment vertical="center"/>
    </xf>
    <xf numFmtId="164" fontId="17" fillId="0" borderId="101" xfId="0" applyNumberFormat="1" applyFont="1" applyBorder="1" applyAlignment="1">
      <alignment vertical="center"/>
    </xf>
    <xf numFmtId="164" fontId="17" fillId="0" borderId="0" xfId="0" applyNumberFormat="1" applyFont="1" applyBorder="1" applyAlignment="1">
      <alignment vertical="center"/>
    </xf>
    <xf numFmtId="4" fontId="17" fillId="0" borderId="32" xfId="0" applyNumberFormat="1" applyFont="1" applyBorder="1" applyAlignment="1">
      <alignment vertical="center"/>
    </xf>
    <xf numFmtId="164" fontId="12" fillId="0" borderId="100" xfId="0" applyNumberFormat="1" applyFont="1" applyBorder="1" applyAlignment="1">
      <alignment vertical="center"/>
    </xf>
    <xf numFmtId="0" fontId="3" fillId="0" borderId="3" xfId="0" applyFont="1" applyBorder="1" applyAlignment="1">
      <alignment horizontal="right" vertical="center" wrapText="1"/>
    </xf>
    <xf numFmtId="164" fontId="1" fillId="3" borderId="18" xfId="0" applyNumberFormat="1" applyFont="1" applyFill="1" applyBorder="1" applyAlignment="1">
      <alignment vertical="center"/>
    </xf>
    <xf numFmtId="164" fontId="0" fillId="3" borderId="17" xfId="0" applyNumberFormat="1" applyFill="1" applyBorder="1" applyAlignment="1">
      <alignment vertical="center"/>
    </xf>
    <xf numFmtId="164" fontId="12" fillId="3" borderId="8" xfId="0" applyNumberFormat="1" applyFont="1" applyFill="1" applyBorder="1" applyAlignment="1">
      <alignment vertical="center"/>
    </xf>
    <xf numFmtId="164" fontId="12" fillId="3" borderId="12" xfId="0" applyNumberFormat="1" applyFont="1" applyFill="1" applyBorder="1" applyAlignment="1">
      <alignment vertical="center"/>
    </xf>
    <xf numFmtId="164" fontId="17" fillId="0" borderId="8" xfId="0" applyNumberFormat="1" applyFont="1" applyBorder="1" applyAlignment="1">
      <alignment vertical="center"/>
    </xf>
    <xf numFmtId="164" fontId="17" fillId="0" borderId="12" xfId="0" applyNumberFormat="1" applyFont="1" applyBorder="1" applyAlignment="1">
      <alignment vertical="center"/>
    </xf>
    <xf numFmtId="164" fontId="17" fillId="0" borderId="20" xfId="0" applyNumberFormat="1" applyFont="1" applyBorder="1" applyAlignment="1">
      <alignment vertical="center"/>
    </xf>
    <xf numFmtId="164" fontId="17" fillId="0" borderId="11" xfId="0" applyNumberFormat="1" applyFont="1" applyBorder="1" applyAlignment="1">
      <alignment vertical="center"/>
    </xf>
    <xf numFmtId="164" fontId="12" fillId="0" borderId="109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9" fontId="16" fillId="0" borderId="0" xfId="3" applyFont="1" applyAlignment="1">
      <alignment vertical="center"/>
    </xf>
    <xf numFmtId="166" fontId="0" fillId="0" borderId="12" xfId="0" applyNumberFormat="1" applyBorder="1" applyAlignment="1">
      <alignment vertical="center"/>
    </xf>
    <xf numFmtId="164" fontId="13" fillId="3" borderId="0" xfId="2" applyNumberFormat="1" applyFont="1" applyFill="1" applyBorder="1" applyAlignment="1">
      <alignment vertical="center"/>
    </xf>
    <xf numFmtId="166" fontId="16" fillId="0" borderId="99" xfId="0" applyNumberFormat="1" applyFont="1" applyBorder="1" applyAlignment="1">
      <alignment vertical="center"/>
    </xf>
    <xf numFmtId="170" fontId="1" fillId="0" borderId="0" xfId="0" applyNumberFormat="1" applyFont="1" applyAlignment="1">
      <alignment vertical="center"/>
    </xf>
    <xf numFmtId="171" fontId="12" fillId="5" borderId="65" xfId="0" applyNumberFormat="1" applyFont="1" applyFill="1" applyBorder="1" applyAlignment="1">
      <alignment vertical="center"/>
    </xf>
    <xf numFmtId="171" fontId="12" fillId="5" borderId="20" xfId="0" applyNumberFormat="1" applyFont="1" applyFill="1" applyBorder="1" applyAlignment="1">
      <alignment vertical="center"/>
    </xf>
    <xf numFmtId="171" fontId="12" fillId="5" borderId="117" xfId="0" applyNumberFormat="1" applyFont="1" applyFill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164" fontId="0" fillId="3" borderId="101" xfId="0" applyNumberFormat="1" applyFill="1" applyBorder="1" applyAlignment="1">
      <alignment vertical="center"/>
    </xf>
    <xf numFmtId="164" fontId="1" fillId="3" borderId="20" xfId="0" applyNumberFormat="1" applyFont="1" applyFill="1" applyBorder="1" applyAlignment="1">
      <alignment vertical="center"/>
    </xf>
    <xf numFmtId="164" fontId="0" fillId="3" borderId="11" xfId="0" applyNumberFormat="1" applyFill="1" applyBorder="1" applyAlignment="1">
      <alignment vertical="center"/>
    </xf>
    <xf numFmtId="164" fontId="12" fillId="3" borderId="88" xfId="0" applyNumberFormat="1" applyFont="1" applyFill="1" applyBorder="1" applyAlignment="1">
      <alignment vertical="center"/>
    </xf>
    <xf numFmtId="164" fontId="12" fillId="3" borderId="34" xfId="0" applyNumberFormat="1" applyFont="1" applyFill="1" applyBorder="1" applyAlignment="1">
      <alignment vertical="center"/>
    </xf>
    <xf numFmtId="164" fontId="12" fillId="3" borderId="95" xfId="2" applyNumberFormat="1" applyFont="1" applyFill="1" applyBorder="1" applyAlignment="1">
      <alignment vertical="center"/>
    </xf>
    <xf numFmtId="164" fontId="14" fillId="3" borderId="24" xfId="2" applyNumberFormat="1" applyFont="1" applyFill="1" applyBorder="1" applyAlignment="1">
      <alignment vertical="center"/>
    </xf>
    <xf numFmtId="164" fontId="12" fillId="3" borderId="24" xfId="2" applyNumberFormat="1" applyFont="1" applyFill="1" applyBorder="1" applyAlignment="1">
      <alignment vertical="center"/>
    </xf>
    <xf numFmtId="164" fontId="12" fillId="3" borderId="100" xfId="2" applyNumberFormat="1" applyFont="1" applyFill="1" applyBorder="1" applyAlignment="1">
      <alignment vertical="center"/>
    </xf>
    <xf numFmtId="164" fontId="12" fillId="3" borderId="18" xfId="0" applyNumberFormat="1" applyFont="1" applyFill="1" applyBorder="1" applyAlignment="1">
      <alignment vertical="center"/>
    </xf>
    <xf numFmtId="164" fontId="12" fillId="3" borderId="95" xfId="0" applyNumberFormat="1" applyFont="1" applyFill="1" applyBorder="1" applyAlignment="1">
      <alignment vertical="center"/>
    </xf>
    <xf numFmtId="164" fontId="12" fillId="3" borderId="24" xfId="0" applyNumberFormat="1" applyFont="1" applyFill="1" applyBorder="1" applyAlignment="1">
      <alignment vertical="center"/>
    </xf>
    <xf numFmtId="164" fontId="12" fillId="3" borderId="17" xfId="2" applyNumberFormat="1" applyFont="1" applyFill="1" applyBorder="1" applyAlignment="1">
      <alignment vertical="center"/>
    </xf>
    <xf numFmtId="164" fontId="12" fillId="5" borderId="17" xfId="0" applyNumberFormat="1" applyFont="1" applyFill="1" applyBorder="1" applyAlignment="1">
      <alignment vertical="center"/>
    </xf>
    <xf numFmtId="164" fontId="12" fillId="5" borderId="85" xfId="0" applyNumberFormat="1" applyFont="1" applyFill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84" xfId="0" applyFont="1" applyFill="1" applyBorder="1" applyAlignment="1">
      <alignment horizontal="right" vertical="center"/>
    </xf>
    <xf numFmtId="0" fontId="1" fillId="0" borderId="85" xfId="0" applyFont="1" applyFill="1" applyBorder="1" applyAlignment="1">
      <alignment vertical="center"/>
    </xf>
    <xf numFmtId="164" fontId="1" fillId="0" borderId="88" xfId="0" applyNumberFormat="1" applyFont="1" applyFill="1" applyBorder="1" applyAlignment="1">
      <alignment vertical="center"/>
    </xf>
    <xf numFmtId="164" fontId="0" fillId="0" borderId="34" xfId="0" applyNumberFormat="1" applyFill="1" applyBorder="1" applyAlignment="1">
      <alignment vertical="center"/>
    </xf>
    <xf numFmtId="164" fontId="0" fillId="0" borderId="85" xfId="0" applyNumberFormat="1" applyFill="1" applyBorder="1" applyAlignment="1">
      <alignment vertical="center"/>
    </xf>
    <xf numFmtId="164" fontId="1" fillId="0" borderId="17" xfId="0" applyNumberFormat="1" applyFont="1" applyFill="1" applyBorder="1" applyAlignment="1">
      <alignment vertical="center"/>
    </xf>
    <xf numFmtId="164" fontId="0" fillId="0" borderId="100" xfId="0" applyNumberFormat="1" applyFill="1" applyBorder="1" applyAlignment="1">
      <alignment vertical="center"/>
    </xf>
    <xf numFmtId="3" fontId="1" fillId="0" borderId="85" xfId="0" applyNumberFormat="1" applyFont="1" applyFill="1" applyBorder="1" applyAlignment="1">
      <alignment vertical="center"/>
    </xf>
    <xf numFmtId="164" fontId="0" fillId="0" borderId="17" xfId="0" applyNumberFormat="1" applyFont="1" applyFill="1" applyBorder="1" applyAlignment="1">
      <alignment vertical="center"/>
    </xf>
    <xf numFmtId="164" fontId="0" fillId="0" borderId="85" xfId="0" applyNumberFormat="1" applyFont="1" applyFill="1" applyBorder="1" applyAlignment="1">
      <alignment vertical="center"/>
    </xf>
    <xf numFmtId="0" fontId="12" fillId="0" borderId="57" xfId="0" applyFont="1" applyFill="1" applyBorder="1" applyAlignment="1">
      <alignment vertical="center"/>
    </xf>
    <xf numFmtId="9" fontId="0" fillId="0" borderId="0" xfId="3" applyNumberFormat="1" applyFont="1" applyAlignment="1">
      <alignment vertical="center"/>
    </xf>
    <xf numFmtId="171" fontId="0" fillId="0" borderId="0" xfId="0" applyNumberFormat="1" applyAlignment="1">
      <alignment vertical="center"/>
    </xf>
    <xf numFmtId="0" fontId="3" fillId="2" borderId="72" xfId="0" applyFont="1" applyFill="1" applyBorder="1" applyAlignment="1">
      <alignment horizontal="center" vertical="center" wrapText="1"/>
    </xf>
    <xf numFmtId="0" fontId="12" fillId="0" borderId="55" xfId="0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 wrapText="1"/>
    </xf>
    <xf numFmtId="164" fontId="12" fillId="0" borderId="29" xfId="0" applyNumberFormat="1" applyFont="1" applyBorder="1" applyAlignment="1">
      <alignment horizontal="right" vertical="center"/>
    </xf>
    <xf numFmtId="164" fontId="12" fillId="0" borderId="58" xfId="0" applyNumberFormat="1" applyFont="1" applyBorder="1" applyAlignment="1">
      <alignment horizontal="right" vertical="center"/>
    </xf>
    <xf numFmtId="164" fontId="12" fillId="0" borderId="56" xfId="0" applyNumberFormat="1" applyFont="1" applyBorder="1" applyAlignment="1">
      <alignment horizontal="right" vertical="center"/>
    </xf>
    <xf numFmtId="164" fontId="12" fillId="5" borderId="66" xfId="0" applyNumberFormat="1" applyFont="1" applyFill="1" applyBorder="1" applyAlignment="1">
      <alignment horizontal="right" vertical="center"/>
    </xf>
    <xf numFmtId="174" fontId="0" fillId="0" borderId="0" xfId="0" applyNumberFormat="1" applyAlignment="1">
      <alignment vertical="center"/>
    </xf>
    <xf numFmtId="164" fontId="12" fillId="0" borderId="34" xfId="2" applyNumberFormat="1" applyFont="1" applyBorder="1" applyAlignment="1">
      <alignment vertical="center"/>
    </xf>
    <xf numFmtId="164" fontId="12" fillId="5" borderId="64" xfId="0" applyNumberFormat="1" applyFont="1" applyFill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0" fontId="12" fillId="3" borderId="55" xfId="0" applyFont="1" applyFill="1" applyBorder="1" applyAlignment="1">
      <alignment vertical="center"/>
    </xf>
    <xf numFmtId="164" fontId="12" fillId="4" borderId="66" xfId="2" applyNumberFormat="1" applyFont="1" applyFill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164" fontId="17" fillId="5" borderId="20" xfId="0" applyNumberFormat="1" applyFont="1" applyFill="1" applyBorder="1" applyAlignment="1">
      <alignment vertical="center"/>
    </xf>
    <xf numFmtId="164" fontId="13" fillId="5" borderId="66" xfId="2" applyNumberFormat="1" applyFont="1" applyFill="1" applyBorder="1" applyAlignment="1">
      <alignment vertical="center"/>
    </xf>
    <xf numFmtId="175" fontId="0" fillId="0" borderId="0" xfId="0" applyNumberFormat="1" applyAlignment="1">
      <alignment vertical="center"/>
    </xf>
    <xf numFmtId="164" fontId="12" fillId="0" borderId="122" xfId="2" applyNumberFormat="1" applyFont="1" applyBorder="1" applyAlignment="1">
      <alignment vertical="center"/>
    </xf>
    <xf numFmtId="0" fontId="0" fillId="0" borderId="63" xfId="0" applyBorder="1" applyAlignment="1">
      <alignment horizontal="right" vertical="center"/>
    </xf>
    <xf numFmtId="171" fontId="12" fillId="0" borderId="0" xfId="0" applyNumberFormat="1" applyFont="1" applyAlignment="1">
      <alignment vertical="center"/>
    </xf>
    <xf numFmtId="164" fontId="0" fillId="0" borderId="0" xfId="2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0" fillId="0" borderId="0" xfId="0" quotePrefix="1" applyFont="1" applyAlignment="1">
      <alignment horizontal="left" vertical="center" wrapText="1"/>
    </xf>
    <xf numFmtId="0" fontId="20" fillId="0" borderId="0" xfId="0" quotePrefix="1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71" xfId="0" applyFont="1" applyFill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164" fontId="12" fillId="5" borderId="8" xfId="0" applyNumberFormat="1" applyFont="1" applyFill="1" applyBorder="1" applyAlignment="1">
      <alignment horizontal="right" vertical="center"/>
    </xf>
    <xf numFmtId="164" fontId="12" fillId="5" borderId="111" xfId="2" applyNumberFormat="1" applyFont="1" applyFill="1" applyBorder="1" applyAlignment="1">
      <alignment horizontal="right" vertical="center"/>
    </xf>
    <xf numFmtId="0" fontId="12" fillId="0" borderId="79" xfId="0" applyFont="1" applyBorder="1" applyAlignment="1">
      <alignment horizontal="left" vertical="center" wrapText="1"/>
    </xf>
    <xf numFmtId="0" fontId="12" fillId="0" borderId="58" xfId="2" applyFont="1" applyBorder="1" applyAlignment="1">
      <alignment horizontal="left" vertical="center" wrapText="1"/>
    </xf>
    <xf numFmtId="0" fontId="12" fillId="0" borderId="56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164" fontId="12" fillId="0" borderId="67" xfId="0" applyNumberFormat="1" applyFont="1" applyBorder="1" applyAlignment="1">
      <alignment horizontal="right" vertical="center"/>
    </xf>
    <xf numFmtId="164" fontId="12" fillId="0" borderId="66" xfId="0" applyNumberFormat="1" applyFont="1" applyBorder="1" applyAlignment="1">
      <alignment horizontal="right" vertical="center"/>
    </xf>
    <xf numFmtId="164" fontId="12" fillId="0" borderId="65" xfId="0" applyNumberFormat="1" applyFont="1" applyBorder="1" applyAlignment="1">
      <alignment horizontal="right" vertical="center"/>
    </xf>
    <xf numFmtId="164" fontId="12" fillId="0" borderId="36" xfId="0" applyNumberFormat="1" applyFont="1" applyBorder="1" applyAlignment="1">
      <alignment horizontal="right" vertical="center"/>
    </xf>
    <xf numFmtId="164" fontId="12" fillId="0" borderId="29" xfId="0" applyNumberFormat="1" applyFont="1" applyBorder="1" applyAlignment="1">
      <alignment horizontal="right" vertical="center"/>
    </xf>
    <xf numFmtId="164" fontId="12" fillId="0" borderId="28" xfId="0" applyNumberFormat="1" applyFont="1" applyBorder="1" applyAlignment="1">
      <alignment horizontal="right" vertical="center"/>
    </xf>
    <xf numFmtId="164" fontId="12" fillId="0" borderId="37" xfId="0" applyNumberFormat="1" applyFont="1" applyBorder="1" applyAlignment="1">
      <alignment horizontal="right" vertical="center"/>
    </xf>
    <xf numFmtId="164" fontId="12" fillId="0" borderId="32" xfId="0" applyNumberFormat="1" applyFont="1" applyBorder="1" applyAlignment="1">
      <alignment horizontal="right" vertical="center"/>
    </xf>
    <xf numFmtId="164" fontId="12" fillId="0" borderId="31" xfId="0" applyNumberFormat="1" applyFont="1" applyBorder="1" applyAlignment="1">
      <alignment horizontal="right" vertical="center"/>
    </xf>
    <xf numFmtId="164" fontId="12" fillId="0" borderId="58" xfId="0" applyNumberFormat="1" applyFont="1" applyBorder="1" applyAlignment="1">
      <alignment horizontal="right" vertical="center"/>
    </xf>
    <xf numFmtId="164" fontId="12" fillId="0" borderId="56" xfId="0" applyNumberFormat="1" applyFont="1" applyBorder="1" applyAlignment="1">
      <alignment horizontal="right" vertical="center"/>
    </xf>
    <xf numFmtId="164" fontId="12" fillId="0" borderId="54" xfId="0" applyNumberFormat="1" applyFont="1" applyBorder="1" applyAlignment="1">
      <alignment horizontal="right" vertical="center"/>
    </xf>
    <xf numFmtId="164" fontId="12" fillId="0" borderId="108" xfId="0" applyNumberFormat="1" applyFont="1" applyBorder="1" applyAlignment="1">
      <alignment horizontal="right" vertical="center"/>
    </xf>
    <xf numFmtId="164" fontId="12" fillId="0" borderId="92" xfId="0" applyNumberFormat="1" applyFont="1" applyBorder="1" applyAlignment="1">
      <alignment horizontal="right" vertical="center"/>
    </xf>
    <xf numFmtId="164" fontId="12" fillId="0" borderId="91" xfId="0" applyNumberFormat="1" applyFont="1" applyBorder="1" applyAlignment="1">
      <alignment horizontal="right" vertical="center"/>
    </xf>
    <xf numFmtId="0" fontId="12" fillId="0" borderId="55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164" fontId="12" fillId="0" borderId="90" xfId="0" applyNumberFormat="1" applyFont="1" applyBorder="1" applyAlignment="1">
      <alignment horizontal="right" vertical="center"/>
    </xf>
    <xf numFmtId="164" fontId="12" fillId="0" borderId="97" xfId="0" applyNumberFormat="1" applyFont="1" applyBorder="1" applyAlignment="1">
      <alignment horizontal="right" vertical="center"/>
    </xf>
    <xf numFmtId="164" fontId="12" fillId="5" borderId="66" xfId="0" applyNumberFormat="1" applyFont="1" applyFill="1" applyBorder="1" applyAlignment="1">
      <alignment horizontal="right" vertical="center"/>
    </xf>
    <xf numFmtId="164" fontId="12" fillId="5" borderId="111" xfId="0" applyNumberFormat="1" applyFont="1" applyFill="1" applyBorder="1" applyAlignment="1">
      <alignment horizontal="right" vertical="center"/>
    </xf>
    <xf numFmtId="3" fontId="14" fillId="3" borderId="79" xfId="2" applyNumberFormat="1" applyFont="1" applyFill="1" applyBorder="1" applyAlignment="1">
      <alignment horizontal="left" vertical="center" wrapText="1"/>
    </xf>
    <xf numFmtId="3" fontId="14" fillId="3" borderId="78" xfId="2" applyNumberFormat="1" applyFont="1" applyFill="1" applyBorder="1" applyAlignment="1">
      <alignment horizontal="left" vertical="center" wrapText="1"/>
    </xf>
    <xf numFmtId="164" fontId="12" fillId="5" borderId="67" xfId="2" applyNumberFormat="1" applyFont="1" applyFill="1" applyBorder="1" applyAlignment="1">
      <alignment horizontal="right" vertical="center"/>
    </xf>
    <xf numFmtId="164" fontId="12" fillId="5" borderId="66" xfId="2" applyNumberFormat="1" applyFont="1" applyFill="1" applyBorder="1" applyAlignment="1">
      <alignment horizontal="right" vertical="center"/>
    </xf>
    <xf numFmtId="164" fontId="12" fillId="5" borderId="109" xfId="0" applyNumberFormat="1" applyFont="1" applyFill="1" applyBorder="1" applyAlignment="1">
      <alignment horizontal="right" vertical="center"/>
    </xf>
    <xf numFmtId="164" fontId="12" fillId="5" borderId="110" xfId="0" applyNumberFormat="1" applyFont="1" applyFill="1" applyBorder="1" applyAlignment="1">
      <alignment horizontal="right" vertical="center"/>
    </xf>
    <xf numFmtId="164" fontId="7" fillId="0" borderId="37" xfId="0" applyNumberFormat="1" applyFont="1" applyBorder="1" applyAlignment="1">
      <alignment horizontal="right" vertical="center"/>
    </xf>
    <xf numFmtId="164" fontId="7" fillId="0" borderId="31" xfId="0" applyNumberFormat="1" applyFont="1" applyBorder="1" applyAlignment="1">
      <alignment horizontal="right" vertical="center"/>
    </xf>
    <xf numFmtId="164" fontId="7" fillId="0" borderId="86" xfId="0" applyNumberFormat="1" applyFont="1" applyBorder="1" applyAlignment="1">
      <alignment horizontal="right" vertical="center"/>
    </xf>
    <xf numFmtId="164" fontId="7" fillId="0" borderId="97" xfId="0" applyNumberFormat="1" applyFont="1" applyBorder="1" applyAlignment="1">
      <alignment horizontal="right" vertical="center"/>
    </xf>
    <xf numFmtId="0" fontId="12" fillId="0" borderId="50" xfId="2" applyFont="1" applyBorder="1" applyAlignment="1">
      <alignment horizontal="left" vertical="center" wrapText="1"/>
    </xf>
    <xf numFmtId="164" fontId="12" fillId="0" borderId="64" xfId="0" applyNumberFormat="1" applyFont="1" applyBorder="1" applyAlignment="1">
      <alignment horizontal="right" vertical="center"/>
    </xf>
    <xf numFmtId="164" fontId="12" fillId="0" borderId="30" xfId="0" applyNumberFormat="1" applyFont="1" applyBorder="1" applyAlignment="1">
      <alignment horizontal="right" vertical="center"/>
    </xf>
    <xf numFmtId="164" fontId="12" fillId="0" borderId="93" xfId="0" applyNumberFormat="1" applyFont="1" applyBorder="1" applyAlignment="1">
      <alignment horizontal="right" vertical="center"/>
    </xf>
    <xf numFmtId="164" fontId="12" fillId="0" borderId="33" xfId="0" applyNumberFormat="1" applyFont="1" applyBorder="1" applyAlignment="1">
      <alignment horizontal="right" vertical="center"/>
    </xf>
    <xf numFmtId="164" fontId="12" fillId="0" borderId="50" xfId="0" applyNumberFormat="1" applyFont="1" applyBorder="1" applyAlignment="1">
      <alignment horizontal="right" vertical="center"/>
    </xf>
    <xf numFmtId="164" fontId="12" fillId="0" borderId="86" xfId="0" applyNumberFormat="1" applyFont="1" applyBorder="1" applyAlignment="1">
      <alignment horizontal="right" vertical="center"/>
    </xf>
    <xf numFmtId="164" fontId="12" fillId="0" borderId="121" xfId="0" applyNumberFormat="1" applyFont="1" applyBorder="1" applyAlignment="1">
      <alignment horizontal="right" vertical="center"/>
    </xf>
    <xf numFmtId="164" fontId="7" fillId="0" borderId="58" xfId="0" applyNumberFormat="1" applyFont="1" applyBorder="1" applyAlignment="1">
      <alignment horizontal="right" vertical="center"/>
    </xf>
    <xf numFmtId="164" fontId="7" fillId="0" borderId="54" xfId="0" applyNumberFormat="1" applyFont="1" applyBorder="1" applyAlignment="1">
      <alignment horizontal="right" vertical="center"/>
    </xf>
    <xf numFmtId="164" fontId="7" fillId="0" borderId="108" xfId="0" applyNumberFormat="1" applyFont="1" applyBorder="1" applyAlignment="1">
      <alignment horizontal="right" vertical="center"/>
    </xf>
    <xf numFmtId="164" fontId="7" fillId="0" borderId="91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24" xfId="0" applyFont="1" applyBorder="1" applyAlignment="1">
      <alignment horizontal="center" vertical="center" wrapText="1"/>
    </xf>
    <xf numFmtId="0" fontId="3" fillId="0" borderId="125" xfId="0" applyFont="1" applyBorder="1" applyAlignment="1">
      <alignment horizontal="center" vertical="center" wrapText="1"/>
    </xf>
    <xf numFmtId="0" fontId="3" fillId="0" borderId="12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left" vertical="center"/>
    </xf>
    <xf numFmtId="0" fontId="13" fillId="0" borderId="55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2" fillId="0" borderId="58" xfId="2" quotePrefix="1" applyFont="1" applyBorder="1" applyAlignment="1">
      <alignment horizontal="left" vertical="center"/>
    </xf>
    <xf numFmtId="0" fontId="12" fillId="0" borderId="54" xfId="2" quotePrefix="1" applyFont="1" applyBorder="1" applyAlignment="1">
      <alignment horizontal="left" vertical="center"/>
    </xf>
    <xf numFmtId="164" fontId="7" fillId="0" borderId="36" xfId="0" applyNumberFormat="1" applyFont="1" applyBorder="1" applyAlignment="1">
      <alignment horizontal="right" vertical="center"/>
    </xf>
    <xf numFmtId="164" fontId="7" fillId="0" borderId="28" xfId="0" applyNumberFormat="1" applyFont="1" applyBorder="1" applyAlignment="1">
      <alignment horizontal="right" vertical="center"/>
    </xf>
    <xf numFmtId="164" fontId="12" fillId="3" borderId="66" xfId="0" applyNumberFormat="1" applyFont="1" applyFill="1" applyBorder="1" applyAlignment="1">
      <alignment horizontal="right" vertical="center" wrapText="1"/>
    </xf>
    <xf numFmtId="164" fontId="12" fillId="3" borderId="92" xfId="0" applyNumberFormat="1" applyFont="1" applyFill="1" applyBorder="1" applyAlignment="1">
      <alignment horizontal="right" vertical="center"/>
    </xf>
    <xf numFmtId="164" fontId="14" fillId="3" borderId="32" xfId="2" applyNumberFormat="1" applyFont="1" applyFill="1" applyBorder="1" applyAlignment="1">
      <alignment horizontal="right" vertical="center"/>
    </xf>
    <xf numFmtId="164" fontId="12" fillId="3" borderId="32" xfId="0" applyNumberFormat="1" applyFont="1" applyFill="1" applyBorder="1" applyAlignment="1">
      <alignment horizontal="right" vertical="center"/>
    </xf>
    <xf numFmtId="164" fontId="12" fillId="3" borderId="29" xfId="0" applyNumberFormat="1" applyFont="1" applyFill="1" applyBorder="1" applyAlignment="1">
      <alignment horizontal="right" vertical="center"/>
    </xf>
    <xf numFmtId="164" fontId="12" fillId="3" borderId="90" xfId="0" applyNumberFormat="1" applyFont="1" applyFill="1" applyBorder="1" applyAlignment="1">
      <alignment horizontal="right" vertical="center"/>
    </xf>
    <xf numFmtId="0" fontId="14" fillId="0" borderId="56" xfId="2" quotePrefix="1" applyFont="1" applyBorder="1" applyAlignment="1">
      <alignment horizontal="left" vertical="center"/>
    </xf>
    <xf numFmtId="164" fontId="12" fillId="3" borderId="66" xfId="0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horizontal="left" vertical="center"/>
    </xf>
  </cellXfs>
  <cellStyles count="4">
    <cellStyle name="Excel Built-in Normal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'[1]Serie datos mensuales'!$F$4</c:f>
              <c:strCache>
                <c:ptCount val="1"/>
                <c:pt idx="0">
                  <c:v>Ingresos cobrados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'[1]Serie datos mensuales'!$B$5:$B$53</c:f>
              <c:numCache>
                <c:formatCode>General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</c:numCache>
            </c:numRef>
          </c:cat>
          <c:val>
            <c:numRef>
              <c:f>'[1]Serie datos mensuales'!$F$5:$F$53</c:f>
              <c:numCache>
                <c:formatCode>General</c:formatCode>
                <c:ptCount val="49"/>
                <c:pt idx="0">
                  <c:v>312275716.06</c:v>
                </c:pt>
                <c:pt idx="1">
                  <c:v>312275716.06</c:v>
                </c:pt>
                <c:pt idx="2">
                  <c:v>312275716.06</c:v>
                </c:pt>
                <c:pt idx="3">
                  <c:v>327193092.06</c:v>
                </c:pt>
                <c:pt idx="4">
                  <c:v>350053092.06</c:v>
                </c:pt>
                <c:pt idx="5">
                  <c:v>353846151.51999998</c:v>
                </c:pt>
                <c:pt idx="6">
                  <c:v>369429011.38</c:v>
                </c:pt>
                <c:pt idx="7">
                  <c:v>391422593.66000003</c:v>
                </c:pt>
                <c:pt idx="8">
                  <c:v>409193497.22000003</c:v>
                </c:pt>
                <c:pt idx="9">
                  <c:v>415169072</c:v>
                </c:pt>
                <c:pt idx="10">
                  <c:v>442789097.30000001</c:v>
                </c:pt>
                <c:pt idx="11">
                  <c:v>474783124.52999997</c:v>
                </c:pt>
                <c:pt idx="12">
                  <c:v>505352656.38</c:v>
                </c:pt>
                <c:pt idx="13">
                  <c:v>510888054.31999999</c:v>
                </c:pt>
                <c:pt idx="14">
                  <c:v>527757459.32000005</c:v>
                </c:pt>
                <c:pt idx="15">
                  <c:v>580833596.23000014</c:v>
                </c:pt>
                <c:pt idx="16">
                  <c:v>580833596.23000014</c:v>
                </c:pt>
                <c:pt idx="17">
                  <c:v>581775252.15999997</c:v>
                </c:pt>
                <c:pt idx="18">
                  <c:v>590650851.16999996</c:v>
                </c:pt>
                <c:pt idx="19">
                  <c:v>596475698.25999999</c:v>
                </c:pt>
                <c:pt idx="20">
                  <c:v>621178331.25999999</c:v>
                </c:pt>
                <c:pt idx="21">
                  <c:v>621178331.25999999</c:v>
                </c:pt>
                <c:pt idx="22">
                  <c:v>638276149.35000002</c:v>
                </c:pt>
                <c:pt idx="23">
                  <c:v>656993047.01999998</c:v>
                </c:pt>
                <c:pt idx="24">
                  <c:v>661206130.16999996</c:v>
                </c:pt>
                <c:pt idx="25">
                  <c:v>661206130.16999996</c:v>
                </c:pt>
                <c:pt idx="26">
                  <c:v>661206130.16999996</c:v>
                </c:pt>
                <c:pt idx="27">
                  <c:v>661206130.16999996</c:v>
                </c:pt>
                <c:pt idx="28">
                  <c:v>675011521.44000006</c:v>
                </c:pt>
                <c:pt idx="29">
                  <c:v>690961521.44000006</c:v>
                </c:pt>
                <c:pt idx="30">
                  <c:v>691486577.37</c:v>
                </c:pt>
                <c:pt idx="31">
                  <c:v>692345895.88999999</c:v>
                </c:pt>
                <c:pt idx="32">
                  <c:v>725160025.45000005</c:v>
                </c:pt>
                <c:pt idx="33">
                  <c:v>751643355.63999999</c:v>
                </c:pt>
                <c:pt idx="34">
                  <c:v>760519665.01999998</c:v>
                </c:pt>
                <c:pt idx="35">
                  <c:v>763855290.14999998</c:v>
                </c:pt>
                <c:pt idx="36">
                  <c:v>763855290.14999998</c:v>
                </c:pt>
                <c:pt idx="37">
                  <c:v>763855290.14999998</c:v>
                </c:pt>
                <c:pt idx="38">
                  <c:v>763855290.14999998</c:v>
                </c:pt>
                <c:pt idx="39">
                  <c:v>763855290.14999998</c:v>
                </c:pt>
                <c:pt idx="40">
                  <c:v>763855290.14999998</c:v>
                </c:pt>
                <c:pt idx="41">
                  <c:v>774299990.14999998</c:v>
                </c:pt>
                <c:pt idx="42">
                  <c:v>774299990.14999998</c:v>
                </c:pt>
                <c:pt idx="43">
                  <c:v>777295990.14999998</c:v>
                </c:pt>
                <c:pt idx="44">
                  <c:v>777918312.01999998</c:v>
                </c:pt>
                <c:pt idx="45">
                  <c:v>777918312.01999998</c:v>
                </c:pt>
                <c:pt idx="46">
                  <c:v>777918312.01999998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7A-41D0-86F9-017F7D87C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37720"/>
        <c:axId val="162140464"/>
      </c:barChart>
      <c:lineChart>
        <c:grouping val="standard"/>
        <c:varyColors val="0"/>
        <c:ser>
          <c:idx val="0"/>
          <c:order val="0"/>
          <c:tx>
            <c:strRef>
              <c:f>'[1]Serie datos mensuales'!$C$4</c:f>
              <c:strCache>
                <c:ptCount val="1"/>
                <c:pt idx="0">
                  <c:v>Autorizaciones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'[1]Serie datos mensuales'!$B$5:$B$53</c:f>
              <c:numCache>
                <c:formatCode>General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</c:numCache>
            </c:numRef>
          </c:cat>
          <c:val>
            <c:numRef>
              <c:f>'[1]Serie datos mensuales'!$C$5:$C$53</c:f>
              <c:numCache>
                <c:formatCode>General</c:formatCode>
                <c:ptCount val="49"/>
                <c:pt idx="0">
                  <c:v>30332165.620000001</c:v>
                </c:pt>
                <c:pt idx="1">
                  <c:v>66541892.120000005</c:v>
                </c:pt>
                <c:pt idx="2">
                  <c:v>81105030.549999997</c:v>
                </c:pt>
                <c:pt idx="3">
                  <c:v>133602533.01000002</c:v>
                </c:pt>
                <c:pt idx="4">
                  <c:v>135818600.92000002</c:v>
                </c:pt>
                <c:pt idx="5">
                  <c:v>137976587.34000006</c:v>
                </c:pt>
                <c:pt idx="6">
                  <c:v>143972086.03000003</c:v>
                </c:pt>
                <c:pt idx="7">
                  <c:v>181779520.1800001</c:v>
                </c:pt>
                <c:pt idx="8">
                  <c:v>226701739.68000007</c:v>
                </c:pt>
                <c:pt idx="9">
                  <c:v>237583542.01000005</c:v>
                </c:pt>
                <c:pt idx="10">
                  <c:v>265219534.83000001</c:v>
                </c:pt>
                <c:pt idx="11">
                  <c:v>308425602.06999999</c:v>
                </c:pt>
                <c:pt idx="12">
                  <c:v>328186007.80000007</c:v>
                </c:pt>
                <c:pt idx="13">
                  <c:v>328183529.00999999</c:v>
                </c:pt>
                <c:pt idx="14">
                  <c:v>310039511.24000001</c:v>
                </c:pt>
                <c:pt idx="15">
                  <c:v>309657312.69</c:v>
                </c:pt>
                <c:pt idx="16">
                  <c:v>341699667.47000003</c:v>
                </c:pt>
                <c:pt idx="17">
                  <c:v>346343808.17000002</c:v>
                </c:pt>
                <c:pt idx="18">
                  <c:v>390525893.56</c:v>
                </c:pt>
                <c:pt idx="19">
                  <c:v>397353643.27999997</c:v>
                </c:pt>
                <c:pt idx="20">
                  <c:v>405575721.81</c:v>
                </c:pt>
                <c:pt idx="21">
                  <c:v>406981772.25999999</c:v>
                </c:pt>
                <c:pt idx="22">
                  <c:v>435796436.02999997</c:v>
                </c:pt>
                <c:pt idx="23">
                  <c:v>480670920.14999998</c:v>
                </c:pt>
                <c:pt idx="24">
                  <c:v>480670920.14999998</c:v>
                </c:pt>
                <c:pt idx="25">
                  <c:v>485168444.20999998</c:v>
                </c:pt>
                <c:pt idx="26">
                  <c:v>503780579.38999999</c:v>
                </c:pt>
                <c:pt idx="27">
                  <c:v>513243935.67000002</c:v>
                </c:pt>
                <c:pt idx="28">
                  <c:v>509293325.06999999</c:v>
                </c:pt>
                <c:pt idx="29">
                  <c:v>511946707.88999999</c:v>
                </c:pt>
                <c:pt idx="30">
                  <c:v>550075560.26999998</c:v>
                </c:pt>
                <c:pt idx="31">
                  <c:v>556105231.12</c:v>
                </c:pt>
                <c:pt idx="32">
                  <c:v>567751702.22000003</c:v>
                </c:pt>
                <c:pt idx="33">
                  <c:v>572907384.84000003</c:v>
                </c:pt>
                <c:pt idx="34">
                  <c:v>615616747.37</c:v>
                </c:pt>
                <c:pt idx="35">
                  <c:v>668336176.55999994</c:v>
                </c:pt>
                <c:pt idx="36">
                  <c:v>668336176.55999994</c:v>
                </c:pt>
                <c:pt idx="37">
                  <c:v>668336176.55999994</c:v>
                </c:pt>
                <c:pt idx="38">
                  <c:v>671636543.89999998</c:v>
                </c:pt>
                <c:pt idx="39">
                  <c:v>685643722.83000004</c:v>
                </c:pt>
                <c:pt idx="40">
                  <c:v>689005079.78999996</c:v>
                </c:pt>
                <c:pt idx="41">
                  <c:v>694558793.12</c:v>
                </c:pt>
                <c:pt idx="42">
                  <c:v>702048499.64999998</c:v>
                </c:pt>
                <c:pt idx="43">
                  <c:v>708641295.94000006</c:v>
                </c:pt>
                <c:pt idx="44">
                  <c:v>717919699.58000004</c:v>
                </c:pt>
                <c:pt idx="45">
                  <c:v>725688782.80999994</c:v>
                </c:pt>
                <c:pt idx="46">
                  <c:v>739000683.88999999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7A-41D0-86F9-017F7D87C04F}"/>
            </c:ext>
          </c:extLst>
        </c:ser>
        <c:ser>
          <c:idx val="1"/>
          <c:order val="1"/>
          <c:tx>
            <c:strRef>
              <c:f>'[1]Serie datos mensuales'!$D$4</c:f>
              <c:strCache>
                <c:ptCount val="1"/>
                <c:pt idx="0">
                  <c:v>Disposiciones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'[1]Serie datos mensuales'!$B$5:$B$53</c:f>
              <c:numCache>
                <c:formatCode>General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</c:numCache>
            </c:numRef>
          </c:cat>
          <c:val>
            <c:numRef>
              <c:f>'[1]Serie datos mensuales'!$D$5:$D$53</c:f>
              <c:numCache>
                <c:formatCode>General</c:formatCode>
                <c:ptCount val="49"/>
                <c:pt idx="0">
                  <c:v>4540878.41</c:v>
                </c:pt>
                <c:pt idx="1">
                  <c:v>31286892.059999999</c:v>
                </c:pt>
                <c:pt idx="2">
                  <c:v>31841948.940000001</c:v>
                </c:pt>
                <c:pt idx="3">
                  <c:v>83985022.400000006</c:v>
                </c:pt>
                <c:pt idx="4">
                  <c:v>83259489.299999997</c:v>
                </c:pt>
                <c:pt idx="5">
                  <c:v>85844730.459999979</c:v>
                </c:pt>
                <c:pt idx="6">
                  <c:v>91018697.200000018</c:v>
                </c:pt>
                <c:pt idx="7">
                  <c:v>104637403.17999999</c:v>
                </c:pt>
                <c:pt idx="8">
                  <c:v>144912958.14000002</c:v>
                </c:pt>
                <c:pt idx="9">
                  <c:v>173427739.48000002</c:v>
                </c:pt>
                <c:pt idx="10">
                  <c:v>183472262.40000001</c:v>
                </c:pt>
                <c:pt idx="11">
                  <c:v>195530233.07999998</c:v>
                </c:pt>
                <c:pt idx="12">
                  <c:v>215972338.05999997</c:v>
                </c:pt>
                <c:pt idx="13">
                  <c:v>215970870.38999999</c:v>
                </c:pt>
                <c:pt idx="14">
                  <c:v>220154203.63000003</c:v>
                </c:pt>
                <c:pt idx="15">
                  <c:v>246299617.97</c:v>
                </c:pt>
                <c:pt idx="16">
                  <c:v>247973181.50999999</c:v>
                </c:pt>
                <c:pt idx="17">
                  <c:v>257231132.53</c:v>
                </c:pt>
                <c:pt idx="18">
                  <c:v>271512724.29000002</c:v>
                </c:pt>
                <c:pt idx="19">
                  <c:v>278522690.06999999</c:v>
                </c:pt>
                <c:pt idx="20">
                  <c:v>287405892.55000001</c:v>
                </c:pt>
                <c:pt idx="21">
                  <c:v>300895368.76999998</c:v>
                </c:pt>
                <c:pt idx="22">
                  <c:v>318032303.16000003</c:v>
                </c:pt>
                <c:pt idx="23">
                  <c:v>374259648.55000001</c:v>
                </c:pt>
                <c:pt idx="24">
                  <c:v>379362697.51999998</c:v>
                </c:pt>
                <c:pt idx="25">
                  <c:v>379826173.86000001</c:v>
                </c:pt>
                <c:pt idx="26">
                  <c:v>392699911.18000001</c:v>
                </c:pt>
                <c:pt idx="27">
                  <c:v>413045076.14999998</c:v>
                </c:pt>
                <c:pt idx="28">
                  <c:v>412002686.81999999</c:v>
                </c:pt>
                <c:pt idx="29">
                  <c:v>415679238.31</c:v>
                </c:pt>
                <c:pt idx="30">
                  <c:v>431269226.08999997</c:v>
                </c:pt>
                <c:pt idx="31">
                  <c:v>437392591.19999999</c:v>
                </c:pt>
                <c:pt idx="32">
                  <c:v>450574871.56999999</c:v>
                </c:pt>
                <c:pt idx="33">
                  <c:v>459622475.87</c:v>
                </c:pt>
                <c:pt idx="34">
                  <c:v>485626093.87</c:v>
                </c:pt>
                <c:pt idx="35">
                  <c:v>546578309.13</c:v>
                </c:pt>
                <c:pt idx="36">
                  <c:v>546578309.13</c:v>
                </c:pt>
                <c:pt idx="37">
                  <c:v>546578309.13</c:v>
                </c:pt>
                <c:pt idx="38">
                  <c:v>553469514.38999999</c:v>
                </c:pt>
                <c:pt idx="39">
                  <c:v>578109147.75999999</c:v>
                </c:pt>
                <c:pt idx="40">
                  <c:v>590618159.51999998</c:v>
                </c:pt>
                <c:pt idx="41">
                  <c:v>599511634.53999996</c:v>
                </c:pt>
                <c:pt idx="42">
                  <c:v>621887051.10000002</c:v>
                </c:pt>
                <c:pt idx="43">
                  <c:v>632167154.97000003</c:v>
                </c:pt>
                <c:pt idx="44">
                  <c:v>650048989.35000002</c:v>
                </c:pt>
                <c:pt idx="45">
                  <c:v>664720271.75999999</c:v>
                </c:pt>
                <c:pt idx="46">
                  <c:v>662675970.77999997</c:v>
                </c:pt>
                <c:pt idx="48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C7A-41D0-86F9-017F7D87C04F}"/>
            </c:ext>
          </c:extLst>
        </c:ser>
        <c:ser>
          <c:idx val="2"/>
          <c:order val="2"/>
          <c:tx>
            <c:strRef>
              <c:f>'[1]Serie datos mensuales'!$E$4</c:f>
              <c:strCache>
                <c:ptCount val="1"/>
                <c:pt idx="0">
                  <c:v>Obligaciones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'[1]Serie datos mensuales'!$B$5:$B$53</c:f>
              <c:numCache>
                <c:formatCode>General</c:formatCode>
                <c:ptCount val="4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</c:numCache>
            </c:numRef>
          </c:cat>
          <c:val>
            <c:numRef>
              <c:f>'[1]Serie datos mensuales'!$E$5:$E$53</c:f>
              <c:numCache>
                <c:formatCode>General</c:formatCode>
                <c:ptCount val="49"/>
                <c:pt idx="0">
                  <c:v>726225.17</c:v>
                </c:pt>
                <c:pt idx="1">
                  <c:v>614964.89</c:v>
                </c:pt>
                <c:pt idx="2">
                  <c:v>2143579.84</c:v>
                </c:pt>
                <c:pt idx="3">
                  <c:v>2141244.9899999998</c:v>
                </c:pt>
                <c:pt idx="4">
                  <c:v>2355043.2200000002</c:v>
                </c:pt>
                <c:pt idx="5">
                  <c:v>2838414.09</c:v>
                </c:pt>
                <c:pt idx="6">
                  <c:v>6742821.4399999995</c:v>
                </c:pt>
                <c:pt idx="7">
                  <c:v>11022855.870000003</c:v>
                </c:pt>
                <c:pt idx="8">
                  <c:v>11073721.850000001</c:v>
                </c:pt>
                <c:pt idx="9">
                  <c:v>31454665.010000002</c:v>
                </c:pt>
                <c:pt idx="10">
                  <c:v>34168862.789999999</c:v>
                </c:pt>
                <c:pt idx="11">
                  <c:v>40056055.25999999</c:v>
                </c:pt>
                <c:pt idx="12">
                  <c:v>58803228.559999995</c:v>
                </c:pt>
                <c:pt idx="13">
                  <c:v>58857512.091113016</c:v>
                </c:pt>
                <c:pt idx="14">
                  <c:v>59190674.94111301</c:v>
                </c:pt>
                <c:pt idx="15">
                  <c:v>63550252.381113008</c:v>
                </c:pt>
                <c:pt idx="16">
                  <c:v>66137096.471113011</c:v>
                </c:pt>
                <c:pt idx="17">
                  <c:v>92766117.663315699</c:v>
                </c:pt>
                <c:pt idx="18">
                  <c:v>106318511.946741</c:v>
                </c:pt>
                <c:pt idx="19">
                  <c:v>111243931.19890399</c:v>
                </c:pt>
                <c:pt idx="20">
                  <c:v>116543594.11890399</c:v>
                </c:pt>
                <c:pt idx="21">
                  <c:v>129351305.738904</c:v>
                </c:pt>
                <c:pt idx="22">
                  <c:v>140404722.168147</c:v>
                </c:pt>
                <c:pt idx="23">
                  <c:v>187529317.58829901</c:v>
                </c:pt>
                <c:pt idx="24">
                  <c:v>221604038.718299</c:v>
                </c:pt>
                <c:pt idx="25">
                  <c:v>221615483.11829901</c:v>
                </c:pt>
                <c:pt idx="26">
                  <c:v>225421517.67029899</c:v>
                </c:pt>
                <c:pt idx="27">
                  <c:v>231033871.97029901</c:v>
                </c:pt>
                <c:pt idx="28">
                  <c:v>238957193.94735599</c:v>
                </c:pt>
                <c:pt idx="29">
                  <c:v>248353661.650222</c:v>
                </c:pt>
                <c:pt idx="30">
                  <c:v>263153469.76247001</c:v>
                </c:pt>
                <c:pt idx="31">
                  <c:v>265971437.150047</c:v>
                </c:pt>
                <c:pt idx="32">
                  <c:v>278547653.94089001</c:v>
                </c:pt>
                <c:pt idx="33">
                  <c:v>289152868.27778399</c:v>
                </c:pt>
                <c:pt idx="34">
                  <c:v>300210325.94921201</c:v>
                </c:pt>
                <c:pt idx="35">
                  <c:v>351126662.81538999</c:v>
                </c:pt>
                <c:pt idx="36">
                  <c:v>351126662.81538999</c:v>
                </c:pt>
                <c:pt idx="37">
                  <c:v>351126662.81538999</c:v>
                </c:pt>
                <c:pt idx="38">
                  <c:v>350188163.38538998</c:v>
                </c:pt>
                <c:pt idx="39">
                  <c:v>351558600.70538998</c:v>
                </c:pt>
                <c:pt idx="40">
                  <c:v>356941336.07538998</c:v>
                </c:pt>
                <c:pt idx="41">
                  <c:v>360511973.31538999</c:v>
                </c:pt>
                <c:pt idx="42">
                  <c:v>374481995.58538997</c:v>
                </c:pt>
                <c:pt idx="43">
                  <c:v>380348073.87538999</c:v>
                </c:pt>
                <c:pt idx="44">
                  <c:v>390223218.65539002</c:v>
                </c:pt>
                <c:pt idx="45">
                  <c:v>404903332.85539001</c:v>
                </c:pt>
                <c:pt idx="46">
                  <c:v>412106596.19538999</c:v>
                </c:pt>
                <c:pt idx="48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C7A-41D0-86F9-017F7D87C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37720"/>
        <c:axId val="162140464"/>
      </c:lineChart>
      <c:catAx>
        <c:axId val="162137720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140464"/>
        <c:crosses val="autoZero"/>
        <c:auto val="1"/>
        <c:lblAlgn val="ctr"/>
        <c:lblOffset val="100"/>
        <c:noMultiLvlLbl val="1"/>
      </c:catAx>
      <c:valAx>
        <c:axId val="162140464"/>
        <c:scaling>
          <c:orientation val="minMax"/>
          <c:max val="80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13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[1]Ingresos!$D$2</c:f>
              <c:strCache>
                <c:ptCount val="1"/>
                <c:pt idx="0">
                  <c:v>Cobrados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E0-420E-AFB8-5D411C11AC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E0-420E-AFB8-5D411C11AC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4E0-420E-AFB8-5D411C11AC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4E0-420E-AFB8-5D411C11AC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4E0-420E-AFB8-5D411C11AC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4E0-420E-AFB8-5D411C11AC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4E0-420E-AFB8-5D411C11AC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4E0-420E-AFB8-5D411C11AC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4E0-420E-AFB8-5D411C11AC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4E0-420E-AFB8-5D411C11AC6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74E0-420E-AFB8-5D411C11AC61}"/>
              </c:ext>
            </c:extLst>
          </c:dPt>
          <c:dLbls>
            <c:dLbl>
              <c:idx val="0"/>
              <c:layout>
                <c:manualLayout>
                  <c:x val="0.18090457211367098"/>
                  <c:y val="5.045245256751665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4975665078902173E-2"/>
                  <c:y val="0.101844678174352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502757525679648E-2"/>
                  <c:y val="-6.237395508043246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4732315867923916E-2"/>
                  <c:y val="-3.544775881117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152263374485602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2066089886912285"/>
                  <c:y val="0.109799669201933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037037037037037"/>
                  <c:y val="-2.2708840227088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1267424905220123E-2"/>
                  <c:y val="-1.063918105127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.12016460905349795"/>
                  <c:y val="9.73236009732360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74E0-420E-AFB8-5D411C11AC6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[1]Ingresos!$B$3:$B$13</c:f>
              <c:strCache>
                <c:ptCount val="11"/>
                <c:pt idx="0">
                  <c:v>Cª Presidencia</c:v>
                </c:pt>
                <c:pt idx="1">
                  <c:v>Cª Hacienda</c:v>
                </c:pt>
                <c:pt idx="2">
                  <c:v>Cª Ordenac. Territorio</c:v>
                </c:pt>
                <c:pt idx="3">
                  <c:v>Cª Ciencia</c:v>
                </c:pt>
                <c:pt idx="4">
                  <c:v>Cª Salud</c:v>
                </c:pt>
                <c:pt idx="5">
                  <c:v>Cª Educación</c:v>
                </c:pt>
                <c:pt idx="6">
                  <c:v>Cª Movilidad</c:v>
                </c:pt>
                <c:pt idx="7">
                  <c:v>Cª Medio Rural</c:v>
                </c:pt>
                <c:pt idx="8">
                  <c:v>Cª Derechos sociales</c:v>
                </c:pt>
                <c:pt idx="9">
                  <c:v>Cª Cultura</c:v>
                </c:pt>
              </c:strCache>
            </c:strRef>
          </c:cat>
          <c:val>
            <c:numRef>
              <c:f>[1]Ingresos!$D$3:$D$13</c:f>
              <c:numCache>
                <c:formatCode>General</c:formatCode>
                <c:ptCount val="11"/>
                <c:pt idx="0">
                  <c:v>116.13993763000001</c:v>
                </c:pt>
                <c:pt idx="1">
                  <c:v>16.5</c:v>
                </c:pt>
                <c:pt idx="2">
                  <c:v>144.99488305</c:v>
                </c:pt>
                <c:pt idx="3">
                  <c:v>216.9</c:v>
                </c:pt>
                <c:pt idx="4">
                  <c:v>29.5</c:v>
                </c:pt>
                <c:pt idx="5">
                  <c:v>77.900000000000006</c:v>
                </c:pt>
                <c:pt idx="6">
                  <c:v>87</c:v>
                </c:pt>
                <c:pt idx="7">
                  <c:v>7.4961868699999998</c:v>
                </c:pt>
                <c:pt idx="8">
                  <c:v>73.5</c:v>
                </c:pt>
                <c:pt idx="9">
                  <c:v>8.1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74E0-420E-AFB8-5D411C11A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[1]Ingresos!$C$2</c:f>
              <c:strCache>
                <c:ptCount val="1"/>
                <c:pt idx="0">
                  <c:v>Asignados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[1]Ingresos!$B$3:$B$13</c:f>
              <c:strCache>
                <c:ptCount val="11"/>
                <c:pt idx="0">
                  <c:v>Cª Presidencia</c:v>
                </c:pt>
                <c:pt idx="1">
                  <c:v>Cª Hacienda</c:v>
                </c:pt>
                <c:pt idx="2">
                  <c:v>Cª Ordenac. Territorio</c:v>
                </c:pt>
                <c:pt idx="3">
                  <c:v>Cª Ciencia</c:v>
                </c:pt>
                <c:pt idx="4">
                  <c:v>Cª Salud</c:v>
                </c:pt>
                <c:pt idx="5">
                  <c:v>Cª Educación</c:v>
                </c:pt>
                <c:pt idx="6">
                  <c:v>Cª Movilidad</c:v>
                </c:pt>
                <c:pt idx="7">
                  <c:v>Cª Medio Rural</c:v>
                </c:pt>
                <c:pt idx="8">
                  <c:v>Cª Derechos sociales</c:v>
                </c:pt>
                <c:pt idx="9">
                  <c:v>Cª Cultura</c:v>
                </c:pt>
              </c:strCache>
            </c:strRef>
          </c:cat>
          <c:val>
            <c:numRef>
              <c:f>[1]Ingresos!$C$3:$C$13</c:f>
              <c:numCache>
                <c:formatCode>General</c:formatCode>
                <c:ptCount val="11"/>
                <c:pt idx="0">
                  <c:v>117.2</c:v>
                </c:pt>
                <c:pt idx="1">
                  <c:v>16.5</c:v>
                </c:pt>
                <c:pt idx="2">
                  <c:v>147.69999999999999</c:v>
                </c:pt>
                <c:pt idx="3">
                  <c:v>222.1</c:v>
                </c:pt>
                <c:pt idx="4">
                  <c:v>29.48122876</c:v>
                </c:pt>
                <c:pt idx="5">
                  <c:v>77.900000000000006</c:v>
                </c:pt>
                <c:pt idx="6">
                  <c:v>91.3</c:v>
                </c:pt>
                <c:pt idx="7">
                  <c:v>7.4961868699999998</c:v>
                </c:pt>
                <c:pt idx="8">
                  <c:v>74.767930969999981</c:v>
                </c:pt>
                <c:pt idx="9">
                  <c:v>8.0512221400000001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EAC-41DD-ACFE-55685432356E}"/>
            </c:ext>
          </c:extLst>
        </c:ser>
        <c:ser>
          <c:idx val="1"/>
          <c:order val="1"/>
          <c:tx>
            <c:strRef>
              <c:f>[1]Ingresos!$D$2</c:f>
              <c:strCache>
                <c:ptCount val="1"/>
                <c:pt idx="0">
                  <c:v>Cobrados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[1]Ingresos!$B$3:$B$13</c:f>
              <c:strCache>
                <c:ptCount val="11"/>
                <c:pt idx="0">
                  <c:v>Cª Presidencia</c:v>
                </c:pt>
                <c:pt idx="1">
                  <c:v>Cª Hacienda</c:v>
                </c:pt>
                <c:pt idx="2">
                  <c:v>Cª Ordenac. Territorio</c:v>
                </c:pt>
                <c:pt idx="3">
                  <c:v>Cª Ciencia</c:v>
                </c:pt>
                <c:pt idx="4">
                  <c:v>Cª Salud</c:v>
                </c:pt>
                <c:pt idx="5">
                  <c:v>Cª Educación</c:v>
                </c:pt>
                <c:pt idx="6">
                  <c:v>Cª Movilidad</c:v>
                </c:pt>
                <c:pt idx="7">
                  <c:v>Cª Medio Rural</c:v>
                </c:pt>
                <c:pt idx="8">
                  <c:v>Cª Derechos sociales</c:v>
                </c:pt>
                <c:pt idx="9">
                  <c:v>Cª Cultura</c:v>
                </c:pt>
              </c:strCache>
            </c:strRef>
          </c:cat>
          <c:val>
            <c:numRef>
              <c:f>[1]Ingresos!$D$3:$D$13</c:f>
              <c:numCache>
                <c:formatCode>General</c:formatCode>
                <c:ptCount val="11"/>
                <c:pt idx="0">
                  <c:v>116.13993763000001</c:v>
                </c:pt>
                <c:pt idx="1">
                  <c:v>16.5</c:v>
                </c:pt>
                <c:pt idx="2">
                  <c:v>144.99488305</c:v>
                </c:pt>
                <c:pt idx="3">
                  <c:v>216.9</c:v>
                </c:pt>
                <c:pt idx="4">
                  <c:v>29.5</c:v>
                </c:pt>
                <c:pt idx="5">
                  <c:v>77.900000000000006</c:v>
                </c:pt>
                <c:pt idx="6">
                  <c:v>87</c:v>
                </c:pt>
                <c:pt idx="7">
                  <c:v>7.4961868699999998</c:v>
                </c:pt>
                <c:pt idx="8">
                  <c:v>73.5</c:v>
                </c:pt>
                <c:pt idx="9">
                  <c:v>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AC-41DD-ACFE-556854323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42032"/>
        <c:axId val="162138504"/>
      </c:lineChart>
      <c:catAx>
        <c:axId val="16214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138504"/>
        <c:crosses val="autoZero"/>
        <c:auto val="1"/>
        <c:lblAlgn val="ctr"/>
        <c:lblOffset val="100"/>
        <c:noMultiLvlLbl val="0"/>
      </c:catAx>
      <c:valAx>
        <c:axId val="162138504"/>
        <c:scaling>
          <c:orientation val="minMax"/>
          <c:max val="2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142032"/>
        <c:crosses val="autoZero"/>
        <c:crossBetween val="between"/>
        <c:majorUnit val="50"/>
        <c:minorUnit val="10"/>
      </c:valAx>
      <c:spPr>
        <a:noFill/>
        <a:ln>
          <a:solidFill>
            <a:schemeClr val="accent1">
              <a:alpha val="9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15D-4637-A157-EAF0EAFCEF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15D-4637-A157-EAF0EAFCEF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15D-4637-A157-EAF0EAFCEF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15D-4637-A157-EAF0EAFCEF0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15D-4637-A157-EAF0EAFCEF0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15D-4637-A157-EAF0EAFCEF0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15D-4637-A157-EAF0EAFCEF0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15D-4637-A157-EAF0EAFCEF0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15D-4637-A157-EAF0EAFCEF0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15D-4637-A157-EAF0EAFCEF0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15D-4637-A157-EAF0EAFCEF0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15D-4637-A157-EAF0EAFCEF0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15D-4637-A157-EAF0EAFCEF01}"/>
              </c:ext>
            </c:extLst>
          </c:dPt>
          <c:dLbls>
            <c:dLbl>
              <c:idx val="0"/>
              <c:layout>
                <c:manualLayout>
                  <c:x val="2.16937810460213E-2"/>
                  <c:y val="-2.564103081789437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84939338879722"/>
                  <c:y val="1.28205154089471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956278234737388E-2"/>
                  <c:y val="6.7084532935585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007847996695581"/>
                  <c:y val="-3.23054331864904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5550514364143174E-2"/>
                  <c:y val="4.26070970203613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4436183395291197E-2"/>
                  <c:y val="7.92951541850219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0145739217542042E-2"/>
                  <c:y val="9.60803357730063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5365551425030982"/>
                  <c:y val="3.817914831130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7.5093857466996802E-2"/>
                  <c:y val="2.564103081789437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1731324032820082E-2"/>
                  <c:y val="-2.0512824654315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8356276269710332E-2"/>
                  <c:y val="-7.43589893718936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503128582233233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515D-4637-A157-EAF0EAFCEF0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[1]Consejerías!$B$6:$B$15</c:f>
              <c:strCache>
                <c:ptCount val="10"/>
                <c:pt idx="0">
                  <c:v>Cª Presidencia</c:v>
                </c:pt>
                <c:pt idx="1">
                  <c:v>Cª Hacienda</c:v>
                </c:pt>
                <c:pt idx="2">
                  <c:v>Cª Ordenac. Territorio</c:v>
                </c:pt>
                <c:pt idx="3">
                  <c:v>Cª Ciencia</c:v>
                </c:pt>
                <c:pt idx="4">
                  <c:v>Cª Salud</c:v>
                </c:pt>
                <c:pt idx="5">
                  <c:v>Cª Educación</c:v>
                </c:pt>
                <c:pt idx="6">
                  <c:v>Cª Movilidad</c:v>
                </c:pt>
                <c:pt idx="7">
                  <c:v>Cª Medio Rural</c:v>
                </c:pt>
                <c:pt idx="8">
                  <c:v>Cª Derechos sociales</c:v>
                </c:pt>
                <c:pt idx="9">
                  <c:v>Cª Cultura</c:v>
                </c:pt>
              </c:strCache>
            </c:strRef>
          </c:cat>
          <c:val>
            <c:numRef>
              <c:f>[1]Consejerías!$C$6:$C$15</c:f>
              <c:numCache>
                <c:formatCode>General</c:formatCode>
                <c:ptCount val="10"/>
                <c:pt idx="0">
                  <c:v>98.906276850000012</c:v>
                </c:pt>
                <c:pt idx="1">
                  <c:v>19.195917629999997</c:v>
                </c:pt>
                <c:pt idx="2">
                  <c:v>173.45562548999999</c:v>
                </c:pt>
                <c:pt idx="3">
                  <c:v>200.97691611000005</c:v>
                </c:pt>
                <c:pt idx="4">
                  <c:v>30.335200190000002</c:v>
                </c:pt>
                <c:pt idx="5">
                  <c:v>61.804197399999993</c:v>
                </c:pt>
                <c:pt idx="6">
                  <c:v>81.838497610000005</c:v>
                </c:pt>
                <c:pt idx="7">
                  <c:v>6.8617271800000008</c:v>
                </c:pt>
                <c:pt idx="8">
                  <c:v>59.699359299999998</c:v>
                </c:pt>
                <c:pt idx="9">
                  <c:v>5.9269661300000003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515D-4637-A157-EAF0EAFCE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0-46BE-83AC-9E55097DD3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0-46BE-83AC-9E55097DD3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390-46BE-83AC-9E55097DD3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0-46BE-83AC-9E55097DD3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390-46BE-83AC-9E55097DD3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0-46BE-83AC-9E55097DD3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0-46BE-83AC-9E55097DD3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0-46BE-83AC-9E55097DD36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0-46BE-83AC-9E55097DD36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0-46BE-83AC-9E55097DD36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390-46BE-83AC-9E55097DD36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390-46BE-83AC-9E55097DD36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1390-46BE-83AC-9E55097DD368}"/>
              </c:ext>
            </c:extLst>
          </c:dPt>
          <c:dLbls>
            <c:dLbl>
              <c:idx val="0"/>
              <c:layout>
                <c:manualLayout>
                  <c:x val="-3.3375047763109693E-3"/>
                  <c:y val="-2.5641030817894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1718668787091269"/>
                  <c:y val="-1.51358328927501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9154416042822115E-2"/>
                  <c:y val="5.76544198931126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2101806239737271E-2"/>
                  <c:y val="-2.81294014484205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1248593925759313E-2"/>
                  <c:y val="2.34989032855805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4334975369458143E-2"/>
                  <c:y val="8.438820434526057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6734158230221218E-2"/>
                  <c:y val="6.584450554160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5270935960591134"/>
                  <c:y val="3.37552817381046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7.1756352690685837E-2"/>
                  <c:y val="1.0256412327157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1743838361752929E-2"/>
                  <c:y val="-1.2820515408947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8356276269710332E-2"/>
                  <c:y val="-7.43589893718936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503128582233233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1390-46BE-83AC-9E55097DD368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[1]Consejerías!$B$6:$B$15</c:f>
              <c:strCache>
                <c:ptCount val="10"/>
                <c:pt idx="0">
                  <c:v>Cª Presidencia</c:v>
                </c:pt>
                <c:pt idx="1">
                  <c:v>Cª Hacienda</c:v>
                </c:pt>
                <c:pt idx="2">
                  <c:v>Cª Ordenac. Territorio</c:v>
                </c:pt>
                <c:pt idx="3">
                  <c:v>Cª Ciencia</c:v>
                </c:pt>
                <c:pt idx="4">
                  <c:v>Cª Salud</c:v>
                </c:pt>
                <c:pt idx="5">
                  <c:v>Cª Educación</c:v>
                </c:pt>
                <c:pt idx="6">
                  <c:v>Cª Movilidad</c:v>
                </c:pt>
                <c:pt idx="7">
                  <c:v>Cª Medio Rural</c:v>
                </c:pt>
                <c:pt idx="8">
                  <c:v>Cª Derechos sociales</c:v>
                </c:pt>
                <c:pt idx="9">
                  <c:v>Cª Cultura</c:v>
                </c:pt>
              </c:strCache>
            </c:strRef>
          </c:cat>
          <c:val>
            <c:numRef>
              <c:f>[1]Consejerías!$D$6:$D$15</c:f>
              <c:numCache>
                <c:formatCode>General</c:formatCode>
                <c:ptCount val="10"/>
                <c:pt idx="0">
                  <c:v>96.144275720000024</c:v>
                </c:pt>
                <c:pt idx="1">
                  <c:v>18.840462089999999</c:v>
                </c:pt>
                <c:pt idx="2">
                  <c:v>144.26880842999998</c:v>
                </c:pt>
                <c:pt idx="3">
                  <c:v>168.42481640000003</c:v>
                </c:pt>
                <c:pt idx="4">
                  <c:v>25.139604450000004</c:v>
                </c:pt>
                <c:pt idx="5">
                  <c:v>61.163282129999999</c:v>
                </c:pt>
                <c:pt idx="6">
                  <c:v>80.366401620000019</c:v>
                </c:pt>
                <c:pt idx="7">
                  <c:v>6.8617271800000008</c:v>
                </c:pt>
                <c:pt idx="8">
                  <c:v>55.724620350000002</c:v>
                </c:pt>
                <c:pt idx="9">
                  <c:v>5.7419724100000007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1390-46BE-83AC-9E55097DD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0</xdr:row>
      <xdr:rowOff>19050</xdr:rowOff>
    </xdr:from>
    <xdr:to>
      <xdr:col>13</xdr:col>
      <xdr:colOff>247650</xdr:colOff>
      <xdr:row>1</xdr:row>
      <xdr:rowOff>409575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905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5429250</xdr:colOff>
      <xdr:row>0</xdr:row>
      <xdr:rowOff>0</xdr:rowOff>
    </xdr:from>
    <xdr:to>
      <xdr:col>12</xdr:col>
      <xdr:colOff>762000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5257800</xdr:colOff>
      <xdr:row>0</xdr:row>
      <xdr:rowOff>0</xdr:rowOff>
    </xdr:from>
    <xdr:to>
      <xdr:col>12</xdr:col>
      <xdr:colOff>590550</xdr:colOff>
      <xdr:row>0</xdr:row>
      <xdr:rowOff>866775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0</xdr:rowOff>
    </xdr:from>
    <xdr:to>
      <xdr:col>14</xdr:col>
      <xdr:colOff>952500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13</xdr:col>
      <xdr:colOff>228600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0</xdr:row>
      <xdr:rowOff>19050</xdr:rowOff>
    </xdr:from>
    <xdr:to>
      <xdr:col>13</xdr:col>
      <xdr:colOff>257175</xdr:colOff>
      <xdr:row>1</xdr:row>
      <xdr:rowOff>409575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905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105</xdr:row>
      <xdr:rowOff>57149</xdr:rowOff>
    </xdr:from>
    <xdr:to>
      <xdr:col>13</xdr:col>
      <xdr:colOff>733425</xdr:colOff>
      <xdr:row>133</xdr:row>
      <xdr:rowOff>104775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19050</xdr:colOff>
      <xdr:row>7</xdr:row>
      <xdr:rowOff>47625</xdr:rowOff>
    </xdr:from>
    <xdr:to>
      <xdr:col>13</xdr:col>
      <xdr:colOff>704850</xdr:colOff>
      <xdr:row>27</xdr:row>
      <xdr:rowOff>152400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47625</xdr:colOff>
      <xdr:row>30</xdr:row>
      <xdr:rowOff>76199</xdr:rowOff>
    </xdr:from>
    <xdr:to>
      <xdr:col>14</xdr:col>
      <xdr:colOff>0</xdr:colOff>
      <xdr:row>51</xdr:row>
      <xdr:rowOff>123824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66675</xdr:colOff>
      <xdr:row>54</xdr:row>
      <xdr:rowOff>19050</xdr:rowOff>
    </xdr:from>
    <xdr:to>
      <xdr:col>13</xdr:col>
      <xdr:colOff>723900</xdr:colOff>
      <xdr:row>76</xdr:row>
      <xdr:rowOff>152400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47625</xdr:colOff>
      <xdr:row>79</xdr:row>
      <xdr:rowOff>19050</xdr:rowOff>
    </xdr:from>
    <xdr:to>
      <xdr:col>13</xdr:col>
      <xdr:colOff>752475</xdr:colOff>
      <xdr:row>102</xdr:row>
      <xdr:rowOff>152399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13</xdr:col>
      <xdr:colOff>228600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4429125</xdr:colOff>
      <xdr:row>0</xdr:row>
      <xdr:rowOff>0</xdr:rowOff>
    </xdr:from>
    <xdr:to>
      <xdr:col>12</xdr:col>
      <xdr:colOff>752475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5762625</xdr:colOff>
      <xdr:row>0</xdr:row>
      <xdr:rowOff>0</xdr:rowOff>
    </xdr:from>
    <xdr:to>
      <xdr:col>13</xdr:col>
      <xdr:colOff>447675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5495925</xdr:colOff>
      <xdr:row>0</xdr:row>
      <xdr:rowOff>0</xdr:rowOff>
    </xdr:from>
    <xdr:to>
      <xdr:col>13</xdr:col>
      <xdr:colOff>142875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4533900</xdr:colOff>
      <xdr:row>0</xdr:row>
      <xdr:rowOff>0</xdr:rowOff>
    </xdr:from>
    <xdr:to>
      <xdr:col>12</xdr:col>
      <xdr:colOff>1038225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5362575</xdr:colOff>
      <xdr:row>0</xdr:row>
      <xdr:rowOff>0</xdr:rowOff>
    </xdr:from>
    <xdr:to>
      <xdr:col>13</xdr:col>
      <xdr:colOff>438150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5429250</xdr:colOff>
      <xdr:row>0</xdr:row>
      <xdr:rowOff>0</xdr:rowOff>
    </xdr:from>
    <xdr:to>
      <xdr:col>12</xdr:col>
      <xdr:colOff>381000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5257800</xdr:colOff>
      <xdr:row>0</xdr:row>
      <xdr:rowOff>0</xdr:rowOff>
    </xdr:from>
    <xdr:to>
      <xdr:col>12</xdr:col>
      <xdr:colOff>209550</xdr:colOff>
      <xdr:row>0</xdr:row>
      <xdr:rowOff>866775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Plan%20y%20componentes/1.5%20Info%20Transparencia/Publicaci&#243;n%20web/Cuadro%20resumen/Gr&#225;ficos%20ejecuci&#243;n%20M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ngresos"/>
      <sheetName val="Ejecución Total"/>
      <sheetName val="Serie datos mensuales"/>
      <sheetName val="Agente receptor"/>
      <sheetName val="Subvenciones"/>
      <sheetName val="Consejerías"/>
      <sheetName val="Propuesta Visualización"/>
    </sheetNames>
    <sheetDataSet>
      <sheetData sheetId="0" refreshError="1"/>
      <sheetData sheetId="1">
        <row r="2">
          <cell r="C2" t="str">
            <v>Asignados</v>
          </cell>
          <cell r="D2" t="str">
            <v>Cobrados</v>
          </cell>
        </row>
        <row r="3">
          <cell r="B3" t="str">
            <v>Cª Presidencia</v>
          </cell>
          <cell r="C3">
            <v>117.2</v>
          </cell>
          <cell r="D3">
            <v>116.13993763000001</v>
          </cell>
        </row>
        <row r="4">
          <cell r="B4" t="str">
            <v>Cª Hacienda</v>
          </cell>
          <cell r="C4">
            <v>16.5</v>
          </cell>
          <cell r="D4">
            <v>16.5</v>
          </cell>
        </row>
        <row r="5">
          <cell r="B5" t="str">
            <v>Cª Ordenac. Territorio</v>
          </cell>
          <cell r="C5">
            <v>147.69999999999999</v>
          </cell>
          <cell r="D5">
            <v>144.99488305</v>
          </cell>
        </row>
        <row r="6">
          <cell r="B6" t="str">
            <v>Cª Ciencia</v>
          </cell>
          <cell r="C6">
            <v>222.1</v>
          </cell>
          <cell r="D6">
            <v>216.9</v>
          </cell>
        </row>
        <row r="7">
          <cell r="B7" t="str">
            <v>Cª Salud</v>
          </cell>
          <cell r="C7">
            <v>29.48122876</v>
          </cell>
          <cell r="D7">
            <v>29.5</v>
          </cell>
        </row>
        <row r="8">
          <cell r="B8" t="str">
            <v>Cª Educación</v>
          </cell>
          <cell r="C8">
            <v>77.900000000000006</v>
          </cell>
          <cell r="D8">
            <v>77.900000000000006</v>
          </cell>
        </row>
        <row r="9">
          <cell r="B9" t="str">
            <v>Cª Movilidad</v>
          </cell>
          <cell r="C9">
            <v>91.3</v>
          </cell>
          <cell r="D9">
            <v>87</v>
          </cell>
        </row>
        <row r="10">
          <cell r="B10" t="str">
            <v>Cª Medio Rural</v>
          </cell>
          <cell r="C10">
            <v>7.4961868699999998</v>
          </cell>
          <cell r="D10">
            <v>7.4961868699999998</v>
          </cell>
        </row>
        <row r="11">
          <cell r="B11" t="str">
            <v>Cª Derechos sociales</v>
          </cell>
          <cell r="C11">
            <v>74.767930969999981</v>
          </cell>
          <cell r="D11">
            <v>73.5</v>
          </cell>
        </row>
        <row r="12">
          <cell r="B12" t="str">
            <v>Cª Cultura</v>
          </cell>
          <cell r="C12">
            <v>8.0512221400000001</v>
          </cell>
          <cell r="D12">
            <v>8.1</v>
          </cell>
        </row>
      </sheetData>
      <sheetData sheetId="2" refreshError="1"/>
      <sheetData sheetId="3">
        <row r="4">
          <cell r="C4" t="str">
            <v>Autorizaciones</v>
          </cell>
          <cell r="D4" t="str">
            <v>Disposiciones</v>
          </cell>
          <cell r="E4" t="str">
            <v>Obligaciones</v>
          </cell>
          <cell r="F4" t="str">
            <v>Ingresos cobrados</v>
          </cell>
        </row>
        <row r="5">
          <cell r="B5">
            <v>44562</v>
          </cell>
          <cell r="C5">
            <v>30332165.620000001</v>
          </cell>
          <cell r="D5">
            <v>4540878.41</v>
          </cell>
          <cell r="E5">
            <v>726225.17</v>
          </cell>
          <cell r="F5">
            <v>312275716.06</v>
          </cell>
        </row>
        <row r="6">
          <cell r="B6">
            <v>44593</v>
          </cell>
          <cell r="C6">
            <v>66541892.120000005</v>
          </cell>
          <cell r="D6">
            <v>31286892.059999999</v>
          </cell>
          <cell r="E6">
            <v>614964.89</v>
          </cell>
          <cell r="F6">
            <v>312275716.06</v>
          </cell>
        </row>
        <row r="7">
          <cell r="B7">
            <v>44621</v>
          </cell>
          <cell r="C7">
            <v>81105030.549999997</v>
          </cell>
          <cell r="D7">
            <v>31841948.940000001</v>
          </cell>
          <cell r="E7">
            <v>2143579.84</v>
          </cell>
          <cell r="F7">
            <v>312275716.06</v>
          </cell>
        </row>
        <row r="8">
          <cell r="B8">
            <v>44652</v>
          </cell>
          <cell r="C8">
            <v>133602533.01000002</v>
          </cell>
          <cell r="D8">
            <v>83985022.400000006</v>
          </cell>
          <cell r="E8">
            <v>2141244.9899999998</v>
          </cell>
          <cell r="F8">
            <v>327193092.06</v>
          </cell>
        </row>
        <row r="9">
          <cell r="B9">
            <v>44682</v>
          </cell>
          <cell r="C9">
            <v>135818600.92000002</v>
          </cell>
          <cell r="D9">
            <v>83259489.299999997</v>
          </cell>
          <cell r="E9">
            <v>2355043.2200000002</v>
          </cell>
          <cell r="F9">
            <v>350053092.06</v>
          </cell>
        </row>
        <row r="10">
          <cell r="B10">
            <v>44713</v>
          </cell>
          <cell r="C10">
            <v>137976587.34000006</v>
          </cell>
          <cell r="D10">
            <v>85844730.459999979</v>
          </cell>
          <cell r="E10">
            <v>2838414.09</v>
          </cell>
          <cell r="F10">
            <v>353846151.51999998</v>
          </cell>
        </row>
        <row r="11">
          <cell r="B11">
            <v>44743</v>
          </cell>
          <cell r="C11">
            <v>143972086.03000003</v>
          </cell>
          <cell r="D11">
            <v>91018697.200000018</v>
          </cell>
          <cell r="E11">
            <v>6742821.4399999995</v>
          </cell>
          <cell r="F11">
            <v>369429011.38</v>
          </cell>
        </row>
        <row r="12">
          <cell r="B12">
            <v>44774</v>
          </cell>
          <cell r="C12">
            <v>181779520.1800001</v>
          </cell>
          <cell r="D12">
            <v>104637403.17999999</v>
          </cell>
          <cell r="E12">
            <v>11022855.870000003</v>
          </cell>
          <cell r="F12">
            <v>391422593.66000003</v>
          </cell>
        </row>
        <row r="13">
          <cell r="B13">
            <v>44805</v>
          </cell>
          <cell r="C13">
            <v>226701739.68000007</v>
          </cell>
          <cell r="D13">
            <v>144912958.14000002</v>
          </cell>
          <cell r="E13">
            <v>11073721.850000001</v>
          </cell>
          <cell r="F13">
            <v>409193497.22000003</v>
          </cell>
        </row>
        <row r="14">
          <cell r="B14">
            <v>44835</v>
          </cell>
          <cell r="C14">
            <v>237583542.01000005</v>
          </cell>
          <cell r="D14">
            <v>173427739.48000002</v>
          </cell>
          <cell r="E14">
            <v>31454665.010000002</v>
          </cell>
          <cell r="F14">
            <v>415169072</v>
          </cell>
        </row>
        <row r="15">
          <cell r="B15">
            <v>44866</v>
          </cell>
          <cell r="C15">
            <v>265219534.83000001</v>
          </cell>
          <cell r="D15">
            <v>183472262.40000001</v>
          </cell>
          <cell r="E15">
            <v>34168862.789999999</v>
          </cell>
          <cell r="F15">
            <v>442789097.30000001</v>
          </cell>
        </row>
        <row r="16">
          <cell r="B16">
            <v>44896</v>
          </cell>
          <cell r="C16">
            <v>308425602.06999999</v>
          </cell>
          <cell r="D16">
            <v>195530233.07999998</v>
          </cell>
          <cell r="E16">
            <v>40056055.25999999</v>
          </cell>
          <cell r="F16">
            <v>474783124.52999997</v>
          </cell>
        </row>
        <row r="17">
          <cell r="B17">
            <v>44927</v>
          </cell>
          <cell r="C17">
            <v>328186007.80000007</v>
          </cell>
          <cell r="D17">
            <v>215972338.05999997</v>
          </cell>
          <cell r="E17">
            <v>58803228.559999995</v>
          </cell>
          <cell r="F17">
            <v>505352656.38</v>
          </cell>
        </row>
        <row r="18">
          <cell r="B18">
            <v>44958</v>
          </cell>
          <cell r="C18">
            <v>328183529.00999999</v>
          </cell>
          <cell r="D18">
            <v>215970870.38999999</v>
          </cell>
          <cell r="E18">
            <v>58857512.091113016</v>
          </cell>
          <cell r="F18">
            <v>510888054.31999999</v>
          </cell>
        </row>
        <row r="19">
          <cell r="B19">
            <v>44986</v>
          </cell>
          <cell r="C19">
            <v>310039511.24000001</v>
          </cell>
          <cell r="D19">
            <v>220154203.63000003</v>
          </cell>
          <cell r="E19">
            <v>59190674.94111301</v>
          </cell>
          <cell r="F19">
            <v>527757459.32000005</v>
          </cell>
        </row>
        <row r="20">
          <cell r="B20">
            <v>45017</v>
          </cell>
          <cell r="C20">
            <v>309657312.69</v>
          </cell>
          <cell r="D20">
            <v>246299617.97</v>
          </cell>
          <cell r="E20">
            <v>63550252.381113008</v>
          </cell>
          <cell r="F20">
            <v>580833596.23000014</v>
          </cell>
        </row>
        <row r="21">
          <cell r="B21">
            <v>45047</v>
          </cell>
          <cell r="C21">
            <v>341699667.47000003</v>
          </cell>
          <cell r="D21">
            <v>247973181.50999999</v>
          </cell>
          <cell r="E21">
            <v>66137096.471113011</v>
          </cell>
          <cell r="F21">
            <v>580833596.23000014</v>
          </cell>
        </row>
        <row r="22">
          <cell r="B22">
            <v>45078</v>
          </cell>
          <cell r="C22">
            <v>346343808.17000002</v>
          </cell>
          <cell r="D22">
            <v>257231132.53</v>
          </cell>
          <cell r="E22">
            <v>92766117.663315699</v>
          </cell>
          <cell r="F22">
            <v>581775252.15999997</v>
          </cell>
        </row>
        <row r="23">
          <cell r="B23">
            <v>45108</v>
          </cell>
          <cell r="C23">
            <v>390525893.56</v>
          </cell>
          <cell r="D23">
            <v>271512724.29000002</v>
          </cell>
          <cell r="E23">
            <v>106318511.946741</v>
          </cell>
          <cell r="F23">
            <v>590650851.16999996</v>
          </cell>
        </row>
        <row r="24">
          <cell r="B24">
            <v>45139</v>
          </cell>
          <cell r="C24">
            <v>397353643.27999997</v>
          </cell>
          <cell r="D24">
            <v>278522690.06999999</v>
          </cell>
          <cell r="E24">
            <v>111243931.19890399</v>
          </cell>
          <cell r="F24">
            <v>596475698.25999999</v>
          </cell>
        </row>
        <row r="25">
          <cell r="B25">
            <v>45170</v>
          </cell>
          <cell r="C25">
            <v>405575721.81</v>
          </cell>
          <cell r="D25">
            <v>287405892.55000001</v>
          </cell>
          <cell r="E25">
            <v>116543594.11890399</v>
          </cell>
          <cell r="F25">
            <v>621178331.25999999</v>
          </cell>
        </row>
        <row r="26">
          <cell r="B26">
            <v>45200</v>
          </cell>
          <cell r="C26">
            <v>406981772.25999999</v>
          </cell>
          <cell r="D26">
            <v>300895368.76999998</v>
          </cell>
          <cell r="E26">
            <v>129351305.738904</v>
          </cell>
          <cell r="F26">
            <v>621178331.25999999</v>
          </cell>
        </row>
        <row r="27">
          <cell r="B27">
            <v>45231</v>
          </cell>
          <cell r="C27">
            <v>435796436.02999997</v>
          </cell>
          <cell r="D27">
            <v>318032303.16000003</v>
          </cell>
          <cell r="E27">
            <v>140404722.168147</v>
          </cell>
          <cell r="F27">
            <v>638276149.35000002</v>
          </cell>
        </row>
        <row r="28">
          <cell r="B28">
            <v>45261</v>
          </cell>
          <cell r="C28">
            <v>480670920.14999998</v>
          </cell>
          <cell r="D28">
            <v>374259648.55000001</v>
          </cell>
          <cell r="E28">
            <v>187529317.58829901</v>
          </cell>
          <cell r="F28">
            <v>656993047.01999998</v>
          </cell>
        </row>
        <row r="29">
          <cell r="B29">
            <v>45292</v>
          </cell>
          <cell r="C29">
            <v>480670920.14999998</v>
          </cell>
          <cell r="D29">
            <v>379362697.51999998</v>
          </cell>
          <cell r="E29">
            <v>221604038.718299</v>
          </cell>
          <cell r="F29">
            <v>661206130.16999996</v>
          </cell>
        </row>
        <row r="30">
          <cell r="B30">
            <v>45323</v>
          </cell>
          <cell r="C30">
            <v>485168444.20999998</v>
          </cell>
          <cell r="D30">
            <v>379826173.86000001</v>
          </cell>
          <cell r="E30">
            <v>221615483.11829901</v>
          </cell>
          <cell r="F30">
            <v>661206130.16999996</v>
          </cell>
        </row>
        <row r="31">
          <cell r="B31">
            <v>45352</v>
          </cell>
          <cell r="C31">
            <v>503780579.38999999</v>
          </cell>
          <cell r="D31">
            <v>392699911.18000001</v>
          </cell>
          <cell r="E31">
            <v>225421517.67029899</v>
          </cell>
          <cell r="F31">
            <v>661206130.16999996</v>
          </cell>
        </row>
        <row r="32">
          <cell r="B32">
            <v>45383</v>
          </cell>
          <cell r="C32">
            <v>513243935.67000002</v>
          </cell>
          <cell r="D32">
            <v>413045076.14999998</v>
          </cell>
          <cell r="E32">
            <v>231033871.97029901</v>
          </cell>
          <cell r="F32">
            <v>661206130.16999996</v>
          </cell>
        </row>
        <row r="33">
          <cell r="B33">
            <v>45413</v>
          </cell>
          <cell r="C33">
            <v>509293325.06999999</v>
          </cell>
          <cell r="D33">
            <v>412002686.81999999</v>
          </cell>
          <cell r="E33">
            <v>238957193.94735599</v>
          </cell>
          <cell r="F33">
            <v>675011521.44000006</v>
          </cell>
        </row>
        <row r="34">
          <cell r="B34">
            <v>45444</v>
          </cell>
          <cell r="C34">
            <v>511946707.88999999</v>
          </cell>
          <cell r="D34">
            <v>415679238.31</v>
          </cell>
          <cell r="E34">
            <v>248353661.650222</v>
          </cell>
          <cell r="F34">
            <v>690961521.44000006</v>
          </cell>
        </row>
        <row r="35">
          <cell r="B35">
            <v>45474</v>
          </cell>
          <cell r="C35">
            <v>550075560.26999998</v>
          </cell>
          <cell r="D35">
            <v>431269226.08999997</v>
          </cell>
          <cell r="E35">
            <v>263153469.76247001</v>
          </cell>
          <cell r="F35">
            <v>691486577.37</v>
          </cell>
        </row>
        <row r="36">
          <cell r="B36">
            <v>45505</v>
          </cell>
          <cell r="C36">
            <v>556105231.12</v>
          </cell>
          <cell r="D36">
            <v>437392591.19999999</v>
          </cell>
          <cell r="E36">
            <v>265971437.150047</v>
          </cell>
          <cell r="F36">
            <v>692345895.88999999</v>
          </cell>
        </row>
        <row r="37">
          <cell r="B37">
            <v>45536</v>
          </cell>
          <cell r="C37">
            <v>567751702.22000003</v>
          </cell>
          <cell r="D37">
            <v>450574871.56999999</v>
          </cell>
          <cell r="E37">
            <v>278547653.94089001</v>
          </cell>
          <cell r="F37">
            <v>725160025.45000005</v>
          </cell>
        </row>
        <row r="38">
          <cell r="B38">
            <v>45566</v>
          </cell>
          <cell r="C38">
            <v>572907384.84000003</v>
          </cell>
          <cell r="D38">
            <v>459622475.87</v>
          </cell>
          <cell r="E38">
            <v>289152868.27778399</v>
          </cell>
          <cell r="F38">
            <v>751643355.63999999</v>
          </cell>
        </row>
        <row r="39">
          <cell r="B39">
            <v>45597</v>
          </cell>
          <cell r="C39">
            <v>615616747.37</v>
          </cell>
          <cell r="D39">
            <v>485626093.87</v>
          </cell>
          <cell r="E39">
            <v>300210325.94921201</v>
          </cell>
          <cell r="F39">
            <v>760519665.01999998</v>
          </cell>
        </row>
        <row r="40">
          <cell r="B40">
            <v>45627</v>
          </cell>
          <cell r="C40">
            <v>668336176.55999994</v>
          </cell>
          <cell r="D40">
            <v>546578309.13</v>
          </cell>
          <cell r="E40">
            <v>351126662.81538999</v>
          </cell>
          <cell r="F40">
            <v>763855290.14999998</v>
          </cell>
        </row>
        <row r="41">
          <cell r="B41">
            <v>45658</v>
          </cell>
          <cell r="C41">
            <v>668336176.55999994</v>
          </cell>
          <cell r="D41">
            <v>546578309.13</v>
          </cell>
          <cell r="E41">
            <v>351126662.81538999</v>
          </cell>
          <cell r="F41">
            <v>763855290.14999998</v>
          </cell>
        </row>
        <row r="42">
          <cell r="B42">
            <v>45689</v>
          </cell>
          <cell r="C42">
            <v>668336176.55999994</v>
          </cell>
          <cell r="D42">
            <v>546578309.13</v>
          </cell>
          <cell r="E42">
            <v>351126662.81538999</v>
          </cell>
          <cell r="F42">
            <v>763855290.14999998</v>
          </cell>
        </row>
        <row r="43">
          <cell r="B43">
            <v>45717</v>
          </cell>
          <cell r="C43">
            <v>671636543.89999998</v>
          </cell>
          <cell r="D43">
            <v>553469514.38999999</v>
          </cell>
          <cell r="E43">
            <v>350188163.38538998</v>
          </cell>
          <cell r="F43">
            <v>763855290.14999998</v>
          </cell>
        </row>
        <row r="44">
          <cell r="B44">
            <v>45748</v>
          </cell>
          <cell r="C44">
            <v>685643722.83000004</v>
          </cell>
          <cell r="D44">
            <v>578109147.75999999</v>
          </cell>
          <cell r="E44">
            <v>351558600.70538998</v>
          </cell>
          <cell r="F44">
            <v>763855290.14999998</v>
          </cell>
        </row>
        <row r="45">
          <cell r="B45">
            <v>45778</v>
          </cell>
          <cell r="C45">
            <v>689005079.78999996</v>
          </cell>
          <cell r="D45">
            <v>590618159.51999998</v>
          </cell>
          <cell r="E45">
            <v>356941336.07538998</v>
          </cell>
          <cell r="F45">
            <v>763855290.14999998</v>
          </cell>
        </row>
        <row r="46">
          <cell r="B46">
            <v>45809</v>
          </cell>
          <cell r="C46">
            <v>694558793.12</v>
          </cell>
          <cell r="D46">
            <v>599511634.53999996</v>
          </cell>
          <cell r="E46">
            <v>360511973.31538999</v>
          </cell>
          <cell r="F46">
            <v>774299990.14999998</v>
          </cell>
        </row>
        <row r="47">
          <cell r="B47">
            <v>45839</v>
          </cell>
          <cell r="C47">
            <v>702048499.64999998</v>
          </cell>
          <cell r="D47">
            <v>621887051.10000002</v>
          </cell>
          <cell r="E47">
            <v>374481995.58538997</v>
          </cell>
          <cell r="F47">
            <v>774299990.14999998</v>
          </cell>
        </row>
        <row r="48">
          <cell r="B48">
            <v>45870</v>
          </cell>
          <cell r="C48">
            <v>708641295.94000006</v>
          </cell>
          <cell r="D48">
            <v>632167154.97000003</v>
          </cell>
          <cell r="E48">
            <v>380348073.87538999</v>
          </cell>
          <cell r="F48">
            <v>777295990.14999998</v>
          </cell>
        </row>
        <row r="49">
          <cell r="B49">
            <v>45901</v>
          </cell>
          <cell r="C49">
            <v>717919699.58000004</v>
          </cell>
          <cell r="D49">
            <v>650048989.35000002</v>
          </cell>
          <cell r="E49">
            <v>390223218.65539002</v>
          </cell>
          <cell r="F49">
            <v>777918312.01999998</v>
          </cell>
        </row>
        <row r="50">
          <cell r="B50">
            <v>45931</v>
          </cell>
          <cell r="C50">
            <v>725688782.80999994</v>
          </cell>
          <cell r="D50">
            <v>664720271.75999999</v>
          </cell>
          <cell r="E50">
            <v>404903332.85539001</v>
          </cell>
          <cell r="F50">
            <v>777918312.01999998</v>
          </cell>
        </row>
        <row r="51">
          <cell r="B51">
            <v>45962</v>
          </cell>
          <cell r="C51">
            <v>739000683.88999999</v>
          </cell>
          <cell r="D51">
            <v>662675970.77999997</v>
          </cell>
          <cell r="E51">
            <v>412106596.19538999</v>
          </cell>
          <cell r="F51">
            <v>777918312.01999998</v>
          </cell>
        </row>
        <row r="52">
          <cell r="C52" t="str">
            <v>Datos Transparencia</v>
          </cell>
        </row>
        <row r="53">
          <cell r="C53" t="str">
            <v>Autorizaciones</v>
          </cell>
          <cell r="D53" t="str">
            <v>Disposiciones</v>
          </cell>
          <cell r="E53" t="str">
            <v>Obligaciones</v>
          </cell>
        </row>
      </sheetData>
      <sheetData sheetId="4" refreshError="1"/>
      <sheetData sheetId="5" refreshError="1"/>
      <sheetData sheetId="6">
        <row r="6">
          <cell r="B6" t="str">
            <v>Cª Presidencia</v>
          </cell>
          <cell r="C6">
            <v>98.906276850000012</v>
          </cell>
          <cell r="D6">
            <v>96.144275720000024</v>
          </cell>
        </row>
        <row r="7">
          <cell r="B7" t="str">
            <v>Cª Hacienda</v>
          </cell>
          <cell r="C7">
            <v>19.195917629999997</v>
          </cell>
          <cell r="D7">
            <v>18.840462089999999</v>
          </cell>
        </row>
        <row r="8">
          <cell r="B8" t="str">
            <v>Cª Ordenac. Territorio</v>
          </cell>
          <cell r="C8">
            <v>173.45562548999999</v>
          </cell>
          <cell r="D8">
            <v>144.26880842999998</v>
          </cell>
        </row>
        <row r="9">
          <cell r="B9" t="str">
            <v>Cª Ciencia</v>
          </cell>
          <cell r="C9">
            <v>200.97691611000005</v>
          </cell>
          <cell r="D9">
            <v>168.42481640000003</v>
          </cell>
        </row>
        <row r="10">
          <cell r="B10" t="str">
            <v>Cª Salud</v>
          </cell>
          <cell r="C10">
            <v>30.335200190000002</v>
          </cell>
          <cell r="D10">
            <v>25.139604450000004</v>
          </cell>
        </row>
        <row r="11">
          <cell r="B11" t="str">
            <v>Cª Educación</v>
          </cell>
          <cell r="C11">
            <v>61.804197399999993</v>
          </cell>
          <cell r="D11">
            <v>61.163282129999999</v>
          </cell>
        </row>
        <row r="12">
          <cell r="B12" t="str">
            <v>Cª Movilidad</v>
          </cell>
          <cell r="C12">
            <v>81.838497610000005</v>
          </cell>
          <cell r="D12">
            <v>80.366401620000019</v>
          </cell>
        </row>
        <row r="13">
          <cell r="B13" t="str">
            <v>Cª Medio Rural</v>
          </cell>
          <cell r="C13">
            <v>6.8617271800000008</v>
          </cell>
          <cell r="D13">
            <v>6.8617271800000008</v>
          </cell>
        </row>
        <row r="14">
          <cell r="B14" t="str">
            <v>Cª Derechos sociales</v>
          </cell>
          <cell r="C14">
            <v>59.699359299999998</v>
          </cell>
          <cell r="D14">
            <v>55.724620350000002</v>
          </cell>
        </row>
        <row r="15">
          <cell r="B15" t="str">
            <v>Cª Cultura</v>
          </cell>
          <cell r="C15">
            <v>5.9269661300000003</v>
          </cell>
          <cell r="D15">
            <v>5.7419724100000007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e.es/boe/dias/2021/11/03/pdfs/BOE-A-2021-17911.pdf" TargetMode="External"/><Relationship Id="rId7" Type="http://schemas.openxmlformats.org/officeDocument/2006/relationships/drawing" Target="../drawings/drawing10.xml"/><Relationship Id="rId2" Type="http://schemas.openxmlformats.org/officeDocument/2006/relationships/hyperlink" Target="https://www.lamoncloa.gob.es/serviciosdeprensa/notasprensa/agricultura/Paginas/2021/211021-agricultura.aspx" TargetMode="External"/><Relationship Id="rId1" Type="http://schemas.openxmlformats.org/officeDocument/2006/relationships/hyperlink" Target="https://www.lamoncloa.gob.es/serviciosdeprensa/notasprensa/transicion-ecologica/Paginas/2021/080721-medio-ambiente.aspx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https://www.miteco.gob.es/es/prensa/ultimas-noticias/el-gobierno-autoriza-el-reparto-de-30-millones-de-euros-a-las-ccaa-para-la-protecci%C3%B3n-de-la-biodiversidad-marina/tcm:30-541496" TargetMode="External"/><Relationship Id="rId4" Type="http://schemas.openxmlformats.org/officeDocument/2006/relationships/hyperlink" Target="https://www.boe.es/boe/dias/2021/11/03/pdfs/BOE-A-2021-17912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dsocialesa2030.gob.es/derechos-sociales/infancia-y-adolescencia/PDF/Conferencia_Sectorial/CERTIFICADO_ACUERDO_13_12_2022_firmado.pdf" TargetMode="External"/><Relationship Id="rId13" Type="http://schemas.openxmlformats.org/officeDocument/2006/relationships/drawing" Target="../drawings/drawing11.xml"/><Relationship Id="rId3" Type="http://schemas.openxmlformats.org/officeDocument/2006/relationships/hyperlink" Target="https://www.boe.es/boe/dias/2021/12/11/pdfs/BOE-A-2021-20520.pdf" TargetMode="External"/><Relationship Id="rId7" Type="http://schemas.openxmlformats.org/officeDocument/2006/relationships/hyperlink" Target="https://www.boe.es/boe/dias/2021/12/11/pdfs/BOE-A-2021-20520.pdf" TargetMode="External"/><Relationship Id="rId12" Type="http://schemas.openxmlformats.org/officeDocument/2006/relationships/printerSettings" Target="../printerSettings/printerSettings11.bin"/><Relationship Id="rId2" Type="http://schemas.openxmlformats.org/officeDocument/2006/relationships/hyperlink" Target="https://www.boe.es/boe/dias/2021/12/11/pdfs/BOE-A-2021-20520.pdf" TargetMode="External"/><Relationship Id="rId1" Type="http://schemas.openxmlformats.org/officeDocument/2006/relationships/hyperlink" Target="https://www.boe.es/boe/dias/2022/02/01/pdfs/BOE-A-2022-1636.pdf" TargetMode="External"/><Relationship Id="rId6" Type="http://schemas.openxmlformats.org/officeDocument/2006/relationships/hyperlink" Target="https://www.boe.es/boe/dias/2021/12/11/pdfs/BOE-A-2021-20520.pdf" TargetMode="External"/><Relationship Id="rId11" Type="http://schemas.openxmlformats.org/officeDocument/2006/relationships/hyperlink" Target="https://sede.asturias.es/bopa/2025/06/06/2025-04426.pdf" TargetMode="External"/><Relationship Id="rId5" Type="http://schemas.openxmlformats.org/officeDocument/2006/relationships/hyperlink" Target="https://www.boe.es/boe/dias/2021/12/11/pdfs/BOE-A-2021-20520.pdf" TargetMode="External"/><Relationship Id="rId10" Type="http://schemas.openxmlformats.org/officeDocument/2006/relationships/hyperlink" Target="https://sede.asturias.es/bopa/2023/07/13/2023-06305.pdf" TargetMode="External"/><Relationship Id="rId4" Type="http://schemas.openxmlformats.org/officeDocument/2006/relationships/hyperlink" Target="https://www.boe.es/boe/dias/2021/12/11/pdfs/BOE-A-2021-20520.pdf" TargetMode="External"/><Relationship Id="rId9" Type="http://schemas.openxmlformats.org/officeDocument/2006/relationships/hyperlink" Target="https://sede.asturias.es/bopa/2023/12/22/2023-11476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e.es/boe/dias/2022/08/05/pdfs/BOE-A-2022-13229.pdf" TargetMode="External"/><Relationship Id="rId13" Type="http://schemas.openxmlformats.org/officeDocument/2006/relationships/hyperlink" Target="https://www.boe.es/boe/dias/2022/08/05/pdfs/BOE-A-2022-13229.pdf" TargetMode="External"/><Relationship Id="rId18" Type="http://schemas.openxmlformats.org/officeDocument/2006/relationships/hyperlink" Target="https://www.boe.es/boe/dias/2022/08/05/pdfs/BOE-A-2022-13229.pdf" TargetMode="External"/><Relationship Id="rId26" Type="http://schemas.openxmlformats.org/officeDocument/2006/relationships/printerSettings" Target="../printerSettings/printerSettings12.bin"/><Relationship Id="rId3" Type="http://schemas.openxmlformats.org/officeDocument/2006/relationships/hyperlink" Target="https://sede.asturias.es/documents/217768/815269/Relaciones+Trimestrales+Contratos+Menores+CONSEJER%C3%8DA+CULTURA+POL%C3%8DTICA+LlINGU%C3%8DSTICA+Y+TURISMO+4T.pdf/354c6e49-fa05-bd71-34d3-a9f21392f2c1?t=1643629756912" TargetMode="External"/><Relationship Id="rId21" Type="http://schemas.openxmlformats.org/officeDocument/2006/relationships/hyperlink" Target="https://www.boe.es/boe/dias/2024/02/26/pdfs/BOE-A-2024-3709.pdf" TargetMode="External"/><Relationship Id="rId7" Type="http://schemas.openxmlformats.org/officeDocument/2006/relationships/hyperlink" Target="https://sede.asturias.es/bopa/2022/07/28/2022-05888.pdf" TargetMode="External"/><Relationship Id="rId12" Type="http://schemas.openxmlformats.org/officeDocument/2006/relationships/hyperlink" Target="https://www.boe.es/boe/dias/2021/11/19/pdfs/BOE-A-2021-19054.pdf" TargetMode="External"/><Relationship Id="rId17" Type="http://schemas.openxmlformats.org/officeDocument/2006/relationships/hyperlink" Target="https://sede.asturias.es/bopa/2023/07/10/2023-05859.pdf" TargetMode="External"/><Relationship Id="rId25" Type="http://schemas.openxmlformats.org/officeDocument/2006/relationships/hyperlink" Target="https://miprincipado.asturias.es/bopa/2025/07/25/2025-06244.pdf" TargetMode="External"/><Relationship Id="rId2" Type="http://schemas.openxmlformats.org/officeDocument/2006/relationships/hyperlink" Target="https://sede.asturias.es/bopa/2023/01/05/2022-10833.pdf" TargetMode="External"/><Relationship Id="rId16" Type="http://schemas.openxmlformats.org/officeDocument/2006/relationships/hyperlink" Target="https://sede.asturias.es/bopa/2022/12/30/2022-10697.pdf" TargetMode="External"/><Relationship Id="rId20" Type="http://schemas.openxmlformats.org/officeDocument/2006/relationships/hyperlink" Target="https://sede.asturias.es/bopa/2023/12/29/2023-11727.pdf" TargetMode="External"/><Relationship Id="rId1" Type="http://schemas.openxmlformats.org/officeDocument/2006/relationships/hyperlink" Target="https://www.lamoncloa.gob.es/serviciosdeprensa/notasprensa/cultura/Paginas/2021/230721-sectorial_cultura.aspx" TargetMode="External"/><Relationship Id="rId6" Type="http://schemas.openxmlformats.org/officeDocument/2006/relationships/hyperlink" Target="https://www.lamoncloa.gob.es/serviciosdeprensa/notasprensa/cultura/Paginas/2022/070422-conferencia-sectorial-fondos-prtr.aspx" TargetMode="External"/><Relationship Id="rId11" Type="http://schemas.openxmlformats.org/officeDocument/2006/relationships/hyperlink" Target="https://www.boe.es/boe/dias/2022/07/18/pdfs/BOE-A-2022-11933.pdf" TargetMode="External"/><Relationship Id="rId24" Type="http://schemas.openxmlformats.org/officeDocument/2006/relationships/hyperlink" Target="https://www.boe.es/boe/dias/2022/07/18/pdfs/BOE-A-2022-11933.pdf" TargetMode="External"/><Relationship Id="rId5" Type="http://schemas.openxmlformats.org/officeDocument/2006/relationships/hyperlink" Target="https://www.lamoncloa.gob.es/serviciosdeprensa/notasprensa/cultura/Paginas/2021/230721-sectorial_cultura.aspx" TargetMode="External"/><Relationship Id="rId15" Type="http://schemas.openxmlformats.org/officeDocument/2006/relationships/hyperlink" Target="https://sede.asturias.es/bopa/2022/12/29/2022-10764.pdf" TargetMode="External"/><Relationship Id="rId23" Type="http://schemas.openxmlformats.org/officeDocument/2006/relationships/hyperlink" Target="https://www.boe.es/boe/dias/2024/02/26/pdfs/BOE-A-2024-3709.pdf" TargetMode="External"/><Relationship Id="rId10" Type="http://schemas.openxmlformats.org/officeDocument/2006/relationships/hyperlink" Target="https://www.boe.es/boe/dias/2022/07/18/pdfs/BOE-A-2022-11933.pdf" TargetMode="External"/><Relationship Id="rId19" Type="http://schemas.openxmlformats.org/officeDocument/2006/relationships/hyperlink" Target="https://sede.asturias.es/bopa/2023/07/10/2023-05859.pdf" TargetMode="External"/><Relationship Id="rId4" Type="http://schemas.openxmlformats.org/officeDocument/2006/relationships/hyperlink" Target="https://sede.asturias.es/documents/217768/815269/Relaciones+Trimestrales+Contratos+Menores+CONSEJER%C3%8DA+CULTURA+POL%C3%8DTICA+LlINGU%C3%8DSTICA+Y+TURISMO+4T.pdf/354c6e49-fa05-bd71-34d3-a9f21392f2c1?t=1643629756912" TargetMode="External"/><Relationship Id="rId9" Type="http://schemas.openxmlformats.org/officeDocument/2006/relationships/hyperlink" Target="https://sede.asturias.es/bopa/2022/09/20/2022-07121.pdf" TargetMode="External"/><Relationship Id="rId14" Type="http://schemas.openxmlformats.org/officeDocument/2006/relationships/hyperlink" Target="https://www.boe.es/boe/dias/2022/08/05/pdfs/BOE-A-2022-13229.pdf" TargetMode="External"/><Relationship Id="rId22" Type="http://schemas.openxmlformats.org/officeDocument/2006/relationships/hyperlink" Target="https://www.boe.es/boe/dias/2024/02/26/pdfs/BOE-A-2024-3708.pdf" TargetMode="External"/><Relationship Id="rId27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e.es/boe/dias/2022/09/22/pdfs/BOE-A-2022-15443.pdf" TargetMode="External"/><Relationship Id="rId13" Type="http://schemas.openxmlformats.org/officeDocument/2006/relationships/hyperlink" Target="https://www.boe.es/boe/dias/2022/09/01/pdfs/BOE-A-2022-14391.pdf" TargetMode="External"/><Relationship Id="rId18" Type="http://schemas.openxmlformats.org/officeDocument/2006/relationships/hyperlink" Target="https://www.boe.es/boe/dias/2024/02/02/pdfs/BOE-A-2024-2018.pdf" TargetMode="External"/><Relationship Id="rId3" Type="http://schemas.openxmlformats.org/officeDocument/2006/relationships/hyperlink" Target="https://www.boe.es/boe/dias/2021/12/29/pdfs/BOE-A-2021-21764.pdf" TargetMode="External"/><Relationship Id="rId21" Type="http://schemas.openxmlformats.org/officeDocument/2006/relationships/hyperlink" Target="https://www.mintur.gob.es/PortalAyudas/plataformas-tecnologicas-RDTI/Concesion/convocatoria-2024/Documents/18022025_Prop_resolucion_prov-f.pdf" TargetMode="External"/><Relationship Id="rId7" Type="http://schemas.openxmlformats.org/officeDocument/2006/relationships/hyperlink" Target="https://www.boe.es/boe/dias/2022/09/22/pdfs/BOE-A-2022-15443.pdf" TargetMode="External"/><Relationship Id="rId12" Type="http://schemas.openxmlformats.org/officeDocument/2006/relationships/hyperlink" Target="https://www.boe.es/diario_boe/txt.php?id=BOE-A-2023-7322" TargetMode="External"/><Relationship Id="rId17" Type="http://schemas.openxmlformats.org/officeDocument/2006/relationships/hyperlink" Target="https://www.boe.es/boe/dias/2024/01/23/pdfs/BOE-A-2024-1283.pdf" TargetMode="External"/><Relationship Id="rId2" Type="http://schemas.openxmlformats.org/officeDocument/2006/relationships/hyperlink" Target="https://www.boe.es/boe/dias/2021/12/08/pdfs/BOE-A-2021-20259.pdf" TargetMode="External"/><Relationship Id="rId16" Type="http://schemas.openxmlformats.org/officeDocument/2006/relationships/hyperlink" Target="https://www.boe.es/boe/dias/2024/01/23/pdfs/BOE-A-2024-1284.pdf" TargetMode="External"/><Relationship Id="rId20" Type="http://schemas.openxmlformats.org/officeDocument/2006/relationships/hyperlink" Target="https://sede.asturias.es/bopa/2024/07/25/2024-06513.pdf" TargetMode="External"/><Relationship Id="rId1" Type="http://schemas.openxmlformats.org/officeDocument/2006/relationships/hyperlink" Target="https://www.boe.es/boe/dias/2021/12/08/pdfs/BOE-A-2021-20258.pdf" TargetMode="External"/><Relationship Id="rId6" Type="http://schemas.openxmlformats.org/officeDocument/2006/relationships/hyperlink" Target="https://www.boe.es/diario_boe/txt.php?id=BOE-A-2023-12871" TargetMode="External"/><Relationship Id="rId11" Type="http://schemas.openxmlformats.org/officeDocument/2006/relationships/hyperlink" Target="https://www.boe.es/boe/dias/2022/06/22/pdfs/BOE-A-2022-10337.pdf" TargetMode="External"/><Relationship Id="rId24" Type="http://schemas.openxmlformats.org/officeDocument/2006/relationships/drawing" Target="../drawings/drawing3.xml"/><Relationship Id="rId5" Type="http://schemas.openxmlformats.org/officeDocument/2006/relationships/hyperlink" Target="https://www.boe.es/diario_boe/txt.php?id=BOE-A-2022-22656" TargetMode="External"/><Relationship Id="rId15" Type="http://schemas.openxmlformats.org/officeDocument/2006/relationships/hyperlink" Target="https://sede.asturias.es/bopa/2023/12/15/2023-11014.pdf" TargetMode="External"/><Relationship Id="rId23" Type="http://schemas.openxmlformats.org/officeDocument/2006/relationships/printerSettings" Target="../printerSettings/printerSettings3.bin"/><Relationship Id="rId10" Type="http://schemas.openxmlformats.org/officeDocument/2006/relationships/hyperlink" Target="https://www.boe.es/diario_boe/txt.php?id=BOE-A-2021-11957" TargetMode="External"/><Relationship Id="rId19" Type="http://schemas.openxmlformats.org/officeDocument/2006/relationships/hyperlink" Target="https://www.boe.es/buscar/doc.php?id=BOE-A-2022-5653" TargetMode="External"/><Relationship Id="rId4" Type="http://schemas.openxmlformats.org/officeDocument/2006/relationships/hyperlink" Target="https://www.boe.es/buscar/doc.php?id=BOE-A-2022-5653" TargetMode="External"/><Relationship Id="rId9" Type="http://schemas.openxmlformats.org/officeDocument/2006/relationships/hyperlink" Target="https://www.boe.es/boe/dias/2021/12/15/pdfs/BOE-A-2021-20690.pdf" TargetMode="External"/><Relationship Id="rId14" Type="http://schemas.openxmlformats.org/officeDocument/2006/relationships/hyperlink" Target="https://www.pap.hacienda.gob.es/bdnstrans/GE/es/convocatoria/646161" TargetMode="External"/><Relationship Id="rId22" Type="http://schemas.openxmlformats.org/officeDocument/2006/relationships/hyperlink" Target="https://www.mintur.gob.es/PortalAyudas/plataformas-tecnologicas-RDTI/Concesion/convocatoria-2024/Documents/18022025_Prop_resolucion_prov-f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e.es/boe/dias/2023/04/03/pdfs/BOE-A-2023-8397.pdf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sede.asturias.es/documents/217768/1416596/Relaciones+Trimestrales+Contratos+Menores+CONSEJER%C3%8DA+DE+HACIENDA+expediente++1T-2022.pdf/b76a837d-b3ed-d1e0-f25f-f349fa62813c?t=1651833449148" TargetMode="External"/><Relationship Id="rId1" Type="http://schemas.openxmlformats.org/officeDocument/2006/relationships/hyperlink" Target="https://www.lamoncloa.gob.es/consejodeministros/Paginas/enlaces/130721-enlace-vivienda.aspx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boe.es/boe/dias/2021/05/12/pdfs/BOE-A-2021-7873.pdf" TargetMode="External"/><Relationship Id="rId4" Type="http://schemas.openxmlformats.org/officeDocument/2006/relationships/hyperlink" Target="https://www.boe.es/boe/dias/2022/06/18/pdfs/BOE-A-2022-10105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e.es/boe/dias/2021/08/04/pdfs/BOE-A-2021-13268.pdf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https://sede.asturias.es/bopa/2021/06/30/2021-06498.pdf" TargetMode="External"/><Relationship Id="rId7" Type="http://schemas.openxmlformats.org/officeDocument/2006/relationships/hyperlink" Target="https://www.lamoncloa.gob.es/serviciosdeprensa/notasprensa/transportes/Paginas/2022/130922-sectorial-vivienda-prtr.aspx" TargetMode="External"/><Relationship Id="rId12" Type="http://schemas.openxmlformats.org/officeDocument/2006/relationships/hyperlink" Target="https://www.boe.es/boe/dias/2024/07/30/pdfs/BOE-A-2024-15692.pdf" TargetMode="External"/><Relationship Id="rId2" Type="http://schemas.openxmlformats.org/officeDocument/2006/relationships/hyperlink" Target="https://www.boe.es/buscar/doc.php?id=BOE-A-2020-9273" TargetMode="External"/><Relationship Id="rId1" Type="http://schemas.openxmlformats.org/officeDocument/2006/relationships/hyperlink" Target="https://www.boe.es/boe/dias/2021/08/04/pdfs/BOE-A-2021-13268.pdf" TargetMode="External"/><Relationship Id="rId6" Type="http://schemas.openxmlformats.org/officeDocument/2006/relationships/hyperlink" Target="https://www.boe.es/eli/es/rd/2021/10/05/853/dof/spa/pdf" TargetMode="External"/><Relationship Id="rId11" Type="http://schemas.openxmlformats.org/officeDocument/2006/relationships/hyperlink" Target="https://www.boe.es/boe/dias/2024/07/30/pdfs/BOE-A-2024-15692.pdf" TargetMode="External"/><Relationship Id="rId5" Type="http://schemas.openxmlformats.org/officeDocument/2006/relationships/hyperlink" Target="https://www.lamoncloa.gob.es/serviciosdeprensa/notasprensa/transportes/Paginas/2022/130922-sectorial-vivienda-prtr.aspx" TargetMode="External"/><Relationship Id="rId10" Type="http://schemas.openxmlformats.org/officeDocument/2006/relationships/hyperlink" Target="https://www.boe.es/boe/dias/2021/12/11/pdfs/BOE-A-2021-20480.pdf" TargetMode="External"/><Relationship Id="rId4" Type="http://schemas.openxmlformats.org/officeDocument/2006/relationships/hyperlink" Target="https://www.boe.es/diario_boe/txt.php?id=BOE-A-2021-16233" TargetMode="External"/><Relationship Id="rId9" Type="http://schemas.openxmlformats.org/officeDocument/2006/relationships/hyperlink" Target="https://www.boe.es/boe/dias/2023/06/03/pdfs/BOE-A-2023-13312.pdf" TargetMode="External"/><Relationship Id="rId1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oe.es/diario_boe/txt.php?id=BOE-A-2021-14163" TargetMode="External"/><Relationship Id="rId18" Type="http://schemas.openxmlformats.org/officeDocument/2006/relationships/hyperlink" Target="https://contrataciondelestado.es/wps/wcm/connect/0e911364-b49e-4041-9bf7-0f1dfbd59f1c/DOC_CN2022-493059.pdf?MOD=AJPERES" TargetMode="External"/><Relationship Id="rId26" Type="http://schemas.openxmlformats.org/officeDocument/2006/relationships/hyperlink" Target="https://sede.asturias.es/bopa/2023/10/03/2023-08799.pdf" TargetMode="External"/><Relationship Id="rId39" Type="http://schemas.openxmlformats.org/officeDocument/2006/relationships/hyperlink" Target="https://www.boe.es/boe/dias/2021/11/17/pdfs/BOE-A-2021-18818.pdf" TargetMode="External"/><Relationship Id="rId21" Type="http://schemas.openxmlformats.org/officeDocument/2006/relationships/hyperlink" Target="https://trabajastur.asturias.es/i3-adquisici%C3%B3n-de-nuevas-competencias-para-la-transformaci%C3%B3n-digital-verde-y-productiva.-detecci%C3%B3n-de-necesidades-formativas" TargetMode="External"/><Relationship Id="rId34" Type="http://schemas.openxmlformats.org/officeDocument/2006/relationships/hyperlink" Target="https://www.boe.es/boe/dias/2023/07/06/pdfs/BOE-A-2023-15719.pdf" TargetMode="External"/><Relationship Id="rId42" Type="http://schemas.openxmlformats.org/officeDocument/2006/relationships/hyperlink" Target="https://www.boe.es/diario_boe/txt.php?id=BOE-A-2020-6235" TargetMode="External"/><Relationship Id="rId47" Type="http://schemas.openxmlformats.org/officeDocument/2006/relationships/hyperlink" Target="https://www.boe.es/diario_boe/txt.php?id=BOE-A-2021-18815" TargetMode="External"/><Relationship Id="rId50" Type="http://schemas.openxmlformats.org/officeDocument/2006/relationships/hyperlink" Target="https://www.boe.es/boe/dias/2021/12/22/pdfs/BOE-A-2021-21106.pdf" TargetMode="External"/><Relationship Id="rId55" Type="http://schemas.openxmlformats.org/officeDocument/2006/relationships/hyperlink" Target="https://www.boe.es/boe/dias/2024/07/30/pdfs/BOE-A-2024-15690.pdf" TargetMode="External"/><Relationship Id="rId63" Type="http://schemas.openxmlformats.org/officeDocument/2006/relationships/printerSettings" Target="../printerSettings/printerSettings6.bin"/><Relationship Id="rId7" Type="http://schemas.openxmlformats.org/officeDocument/2006/relationships/hyperlink" Target="https://www.boe.es/buscar/doc.php?id=BOE-A-2023-14458" TargetMode="External"/><Relationship Id="rId2" Type="http://schemas.openxmlformats.org/officeDocument/2006/relationships/hyperlink" Target="https://portal.mineco.gob.es/RecursosNoticia/mineco/prensa/noticias/2021/211005_np_programas.pdf" TargetMode="External"/><Relationship Id="rId16" Type="http://schemas.openxmlformats.org/officeDocument/2006/relationships/hyperlink" Target="https://www.boe.es/boe/dias/2023/07/29/pdfs/BOE-A-2023-17500.pdf" TargetMode="External"/><Relationship Id="rId20" Type="http://schemas.openxmlformats.org/officeDocument/2006/relationships/hyperlink" Target="https://contrataciondelestado.es/wps/wcm/connect/8d1d8e5e-60e2-418d-aa20-afd1f942bbd3/DOC_CN2022-488913.pdf?MOD=AJPERES" TargetMode="External"/><Relationship Id="rId29" Type="http://schemas.openxmlformats.org/officeDocument/2006/relationships/hyperlink" Target="https://sede.asturias.es/ast/bopa-disposiciones?p_p_id=pa_sede_bopa_web_portlet_SedeBopaDispositionWeb&amp;p_p_lifecycle=0&amp;p_p_state=normal&amp;p_p_mode=view&amp;_pa_sede_bopa_web_portlet_SedeBopaDispositionWeb_mvcRenderCommandName=%2Fdisposition%2Fdetail&amp;_pa_sede_bo" TargetMode="External"/><Relationship Id="rId41" Type="http://schemas.openxmlformats.org/officeDocument/2006/relationships/hyperlink" Target="https://www.boe.es/eli/es/rd/2021/04/13/266" TargetMode="External"/><Relationship Id="rId54" Type="http://schemas.openxmlformats.org/officeDocument/2006/relationships/hyperlink" Target="https://sede.asturias.es/bopa/2022/01/10/2021-11400.pdf" TargetMode="External"/><Relationship Id="rId62" Type="http://schemas.openxmlformats.org/officeDocument/2006/relationships/hyperlink" Target="https://sede.asturias.es/bopa/2024/01/11/2023-11804.pdf" TargetMode="External"/><Relationship Id="rId1" Type="http://schemas.openxmlformats.org/officeDocument/2006/relationships/hyperlink" Target="https://www.boe.es/diario_boe/txt.php?id=BOE-A-2021-18895" TargetMode="External"/><Relationship Id="rId6" Type="http://schemas.openxmlformats.org/officeDocument/2006/relationships/hyperlink" Target="https://www.boe.es/diario_boe/txt.php?id=BOE-A-2021-14163" TargetMode="External"/><Relationship Id="rId11" Type="http://schemas.openxmlformats.org/officeDocument/2006/relationships/hyperlink" Target="https://www.boe.es/boe/dias/2022/06/30/pdfs/BOE-A-2022-10839.pdf" TargetMode="External"/><Relationship Id="rId24" Type="http://schemas.openxmlformats.org/officeDocument/2006/relationships/hyperlink" Target="https://www.boe.es/diario_boe/txt.php?id=BOE-A-2021-14163" TargetMode="External"/><Relationship Id="rId32" Type="http://schemas.openxmlformats.org/officeDocument/2006/relationships/hyperlink" Target="https://contrataciondelestado.es/wps/wcm/connect/2fb318f4-63dc-4717-9e53-4c222505244c/DOC_CN2022-310923.html?MOD=AJPERES" TargetMode="External"/><Relationship Id="rId37" Type="http://schemas.openxmlformats.org/officeDocument/2006/relationships/hyperlink" Target="https://www.boe.es/boe/dias/2023/07/29/pdfs/BOE-A-2023-17500.pdf" TargetMode="External"/><Relationship Id="rId40" Type="http://schemas.openxmlformats.org/officeDocument/2006/relationships/hyperlink" Target="https://www.boe.es/diario_boe/txt.php?id=BOE-A-2021-18817" TargetMode="External"/><Relationship Id="rId45" Type="http://schemas.openxmlformats.org/officeDocument/2006/relationships/hyperlink" Target="https://sede.asturias.es/bopa/2023/01/09/2022-10787.pdf" TargetMode="External"/><Relationship Id="rId53" Type="http://schemas.openxmlformats.org/officeDocument/2006/relationships/hyperlink" Target="https://sede.asturias.es/bopa/2024/01/11/2023-11818.pdf" TargetMode="External"/><Relationship Id="rId58" Type="http://schemas.openxmlformats.org/officeDocument/2006/relationships/hyperlink" Target="https://www.boe.es/boe/dias/2022/05/19/pdfs/BOE-A-2022-8223.pdf" TargetMode="External"/><Relationship Id="rId5" Type="http://schemas.openxmlformats.org/officeDocument/2006/relationships/hyperlink" Target="https://www.boe.es/boe/dias/2022/05/19/pdfs/BOE-A-2022-8223.pdf" TargetMode="External"/><Relationship Id="rId15" Type="http://schemas.openxmlformats.org/officeDocument/2006/relationships/hyperlink" Target="https://www.boe.es/boe/dias/2023/06/17/pdfs/BOE-A-2023-14458.pdf" TargetMode="External"/><Relationship Id="rId23" Type="http://schemas.openxmlformats.org/officeDocument/2006/relationships/hyperlink" Target="https://trabajastur.asturias.es/documents/36440/1395566/Convenio.pdf/044d5d7c-cdb1-696a-6976-f57952d84a39?t=1642669371428" TargetMode="External"/><Relationship Id="rId28" Type="http://schemas.openxmlformats.org/officeDocument/2006/relationships/hyperlink" Target="https://sede.asturias.es/bopa/2023/01/03/2022-10429.pdf" TargetMode="External"/><Relationship Id="rId36" Type="http://schemas.openxmlformats.org/officeDocument/2006/relationships/hyperlink" Target="https://www.boe.es/boe/dias/2023/07/29/pdfs/BOE-A-2023-17500.pdf" TargetMode="External"/><Relationship Id="rId49" Type="http://schemas.openxmlformats.org/officeDocument/2006/relationships/hyperlink" Target="https://www.transicionjusta.gob.es/reactivacion_comarcas/common/CONVENIO%20RESTAURACION%20AST.pdf" TargetMode="External"/><Relationship Id="rId57" Type="http://schemas.openxmlformats.org/officeDocument/2006/relationships/hyperlink" Target="https://www.boe.es/boe/dias/2022/05/27/pdfs/BOE-A-2022-8697.pdf" TargetMode="External"/><Relationship Id="rId61" Type="http://schemas.openxmlformats.org/officeDocument/2006/relationships/hyperlink" Target="https://sede.asturias.es/bopa/2023/11/16/2023-09997.pdf" TargetMode="External"/><Relationship Id="rId10" Type="http://schemas.openxmlformats.org/officeDocument/2006/relationships/hyperlink" Target="https://www.boe.es/boe/dias/2022/01/04/pdfs/BOE-A-2022-196.pdf" TargetMode="External"/><Relationship Id="rId19" Type="http://schemas.openxmlformats.org/officeDocument/2006/relationships/hyperlink" Target="https://contrataciondelestado.es/wps/wcm/connect/e2a678fb-c105-4d7d-9904-bdd82f7c5d9e/DOC_CAN_ADJ2022-953667.pdf?MOD=AJPERES" TargetMode="External"/><Relationship Id="rId31" Type="http://schemas.openxmlformats.org/officeDocument/2006/relationships/hyperlink" Target="https://sede.asturias.es/bopa/2021/12/31/2021-11409.pdf" TargetMode="External"/><Relationship Id="rId44" Type="http://schemas.openxmlformats.org/officeDocument/2006/relationships/hyperlink" Target="https://sede.asturias.es/bopa/2021/08/03/2021-07509.pdf" TargetMode="External"/><Relationship Id="rId52" Type="http://schemas.openxmlformats.org/officeDocument/2006/relationships/hyperlink" Target="https://www.transicionjusta.gob.es/reactivacion_comarcas/common/CONVENIO%20RESTAURACION%20AST.pdf" TargetMode="External"/><Relationship Id="rId60" Type="http://schemas.openxmlformats.org/officeDocument/2006/relationships/hyperlink" Target="https://sede.asturias.es/bopa/2022/12/30/2022-10612.pdf" TargetMode="External"/><Relationship Id="rId4" Type="http://schemas.openxmlformats.org/officeDocument/2006/relationships/hyperlink" Target="https://www.boe.es/boe/dias/2022/07/27/pdfs/BOE-A-2022-12506.pdf" TargetMode="External"/><Relationship Id="rId9" Type="http://schemas.openxmlformats.org/officeDocument/2006/relationships/hyperlink" Target="https://sede.asturias.es/bopa/2022/08/04/2022-06148.pdf" TargetMode="External"/><Relationship Id="rId14" Type="http://schemas.openxmlformats.org/officeDocument/2006/relationships/hyperlink" Target="https://www.boe.es/boe/dias/2022/05/19/pdfs/BOE-A-2022-8223.pdf" TargetMode="External"/><Relationship Id="rId22" Type="http://schemas.openxmlformats.org/officeDocument/2006/relationships/hyperlink" Target="https://contrataciondelestado.es/wps/wcm/connect/e4c65b31-7dbb-4b06-b811-612dd4819320/DOC_CN2022-515634.pdf?MOD=AJPERES" TargetMode="External"/><Relationship Id="rId27" Type="http://schemas.openxmlformats.org/officeDocument/2006/relationships/hyperlink" Target="https://sede.asturias.es/bopa/2023/12/28/2023-11587.pdf" TargetMode="External"/><Relationship Id="rId30" Type="http://schemas.openxmlformats.org/officeDocument/2006/relationships/hyperlink" Target="https://sede.asturias.es/ast/bopa-disposiciones?p_p_id=pa_sede_bopa_web_portlet_SedeBopaDispositionWeb&amp;p_p_lifecycle=0&amp;p_p_state=normal&amp;p_p_mode=view&amp;_pa_sede_bopa_web_portlet_SedeBopaDispositionWeb_mvcRenderCommandName=%2Fdisposition%2Fdetail&amp;_pa_sede_bo" TargetMode="External"/><Relationship Id="rId35" Type="http://schemas.openxmlformats.org/officeDocument/2006/relationships/hyperlink" Target="https://www.boe.es/boe/dias/2023/06/17/pdfs/BOE-A-2023-14458.pdf" TargetMode="External"/><Relationship Id="rId43" Type="http://schemas.openxmlformats.org/officeDocument/2006/relationships/hyperlink" Target="https://sede.asturias.es/bopa/2020/09/09/2020-07202.pdf" TargetMode="External"/><Relationship Id="rId48" Type="http://schemas.openxmlformats.org/officeDocument/2006/relationships/hyperlink" Target="https://www.boe.es/diario_boe/txt.php?id=BOE-A-2021-10824" TargetMode="External"/><Relationship Id="rId56" Type="http://schemas.openxmlformats.org/officeDocument/2006/relationships/hyperlink" Target="https://sede.asturias.es/bopa/2024/07/31/2024-06830.pdf" TargetMode="External"/><Relationship Id="rId64" Type="http://schemas.openxmlformats.org/officeDocument/2006/relationships/drawing" Target="../drawings/drawing6.xml"/><Relationship Id="rId8" Type="http://schemas.openxmlformats.org/officeDocument/2006/relationships/hyperlink" Target="https://sede.asturias.es/bopa/2021/12/31/2021-11367.pdf" TargetMode="External"/><Relationship Id="rId51" Type="http://schemas.openxmlformats.org/officeDocument/2006/relationships/hyperlink" Target="https://www.boe.es/diario_boe/txt.php?id=BOE-A-2021-10824" TargetMode="External"/><Relationship Id="rId3" Type="http://schemas.openxmlformats.org/officeDocument/2006/relationships/hyperlink" Target="https://www.boe.es/diario_boe/txt.php?id=BOE-A-2022-6556" TargetMode="External"/><Relationship Id="rId12" Type="http://schemas.openxmlformats.org/officeDocument/2006/relationships/hyperlink" Target="https://sede.asturias.es/bopa/2022/10/14/2022-07740.pdf" TargetMode="External"/><Relationship Id="rId17" Type="http://schemas.openxmlformats.org/officeDocument/2006/relationships/hyperlink" Target="https://sede.asturias.es/bopa/2022/03/30/2022-02298.pdf" TargetMode="External"/><Relationship Id="rId25" Type="http://schemas.openxmlformats.org/officeDocument/2006/relationships/hyperlink" Target="https://www.boe.es/diario_boe/txt.php?id=BOE-A-2021-14163" TargetMode="External"/><Relationship Id="rId33" Type="http://schemas.openxmlformats.org/officeDocument/2006/relationships/hyperlink" Target="https://www.boe.es/buscar/doc.php?id=BOE-A-2023-14458" TargetMode="External"/><Relationship Id="rId38" Type="http://schemas.openxmlformats.org/officeDocument/2006/relationships/hyperlink" Target="https://sede.asturias.es/bopa/2023/05/25/2023-04316.pdf" TargetMode="External"/><Relationship Id="rId46" Type="http://schemas.openxmlformats.org/officeDocument/2006/relationships/hyperlink" Target="https://www.boe.es/diario_boe/txt.php?id=BOE-A-2021-18816" TargetMode="External"/><Relationship Id="rId59" Type="http://schemas.openxmlformats.org/officeDocument/2006/relationships/hyperlink" Target="https://www.boe.es/diario_boe/txt.php?id=BOE-A-2021-14163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idad.gob.es/organizacion/consejoInterterri/docs/1574.pdf" TargetMode="External"/><Relationship Id="rId13" Type="http://schemas.openxmlformats.org/officeDocument/2006/relationships/hyperlink" Target="https://www.sanidad.gob.es/organizacion/consejoInterterri/docs/1574.pdf" TargetMode="External"/><Relationship Id="rId3" Type="http://schemas.openxmlformats.org/officeDocument/2006/relationships/hyperlink" Target="https://www.sanidad.gob.es/organizacion/consejoInterterri/docs/1369.pdf" TargetMode="External"/><Relationship Id="rId7" Type="http://schemas.openxmlformats.org/officeDocument/2006/relationships/hyperlink" Target="https://www.sanidad.gob.es/organizacion/consejoInterterri/docs/1534.pdf" TargetMode="External"/><Relationship Id="rId12" Type="http://schemas.openxmlformats.org/officeDocument/2006/relationships/hyperlink" Target="https://www.sanidad.gob.es/organizacion/consejoInterterri/docs/1575.pdf" TargetMode="External"/><Relationship Id="rId2" Type="http://schemas.openxmlformats.org/officeDocument/2006/relationships/hyperlink" Target="https://www.sanidad.gob.es/organizacion/consejoInterterri/docs/1403.pdf" TargetMode="External"/><Relationship Id="rId16" Type="http://schemas.openxmlformats.org/officeDocument/2006/relationships/drawing" Target="../drawings/drawing7.xml"/><Relationship Id="rId1" Type="http://schemas.openxmlformats.org/officeDocument/2006/relationships/hyperlink" Target="https://www.sanidad.gob.es/organizacion/consejoInterterri/docs/1402.pdf" TargetMode="External"/><Relationship Id="rId6" Type="http://schemas.openxmlformats.org/officeDocument/2006/relationships/hyperlink" Target="https://www.sanidad.gob.es/organizacion/consejoInterterri/docs/1534.pdf" TargetMode="External"/><Relationship Id="rId11" Type="http://schemas.openxmlformats.org/officeDocument/2006/relationships/hyperlink" Target="https://www.sanidad.gob.es/organizacion/consejoInterterri/docs/1575.pdf" TargetMode="External"/><Relationship Id="rId5" Type="http://schemas.openxmlformats.org/officeDocument/2006/relationships/hyperlink" Target="https://www.sanidad.gob.es/organizacion/consejoInterterri/docs/1406.pdf" TargetMode="External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https://www.sanidad.gob.es/organizacion/consejoInterterri/docs/1573.pdf" TargetMode="External"/><Relationship Id="rId4" Type="http://schemas.openxmlformats.org/officeDocument/2006/relationships/hyperlink" Target="https://www.boe.es/boe/dias/2022/09/22/pdfs/BOE-A-2022-15443.pdf" TargetMode="External"/><Relationship Id="rId9" Type="http://schemas.openxmlformats.org/officeDocument/2006/relationships/hyperlink" Target="https://www.boe.es/boe/dias/2022/09/22/pdfs/BOE-A-2022-15443.pdf" TargetMode="External"/><Relationship Id="rId14" Type="http://schemas.openxmlformats.org/officeDocument/2006/relationships/hyperlink" Target="https://www.sanidad.gob.es/organizacion/consejoInterterri/docs/1534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amoncloa.gob.es/consejodeministros/referencias/Paginas/2022/refc20220405_corregida.aspx" TargetMode="External"/><Relationship Id="rId13" Type="http://schemas.openxmlformats.org/officeDocument/2006/relationships/hyperlink" Target="https://www.boe.es/boe/dias/2021/09/23/pdfs/BOE-A-2021-15397.pdf" TargetMode="External"/><Relationship Id="rId18" Type="http://schemas.openxmlformats.org/officeDocument/2006/relationships/hyperlink" Target="https://www.boe.es/boe/dias/2024/10/28/pdfs/BOE-A-2024-22177.pdf" TargetMode="External"/><Relationship Id="rId3" Type="http://schemas.openxmlformats.org/officeDocument/2006/relationships/hyperlink" Target="https://www.boe.es/boe/dias/2021/12/29/pdfs/BOE-A-2021-21761.pdf" TargetMode="External"/><Relationship Id="rId21" Type="http://schemas.openxmlformats.org/officeDocument/2006/relationships/hyperlink" Target="https://www.boe.es/diario_boe/txt.php?id=BOE-A-2024-25845" TargetMode="External"/><Relationship Id="rId7" Type="http://schemas.openxmlformats.org/officeDocument/2006/relationships/hyperlink" Target="https://sede.asturias.es/bopa/2022/01/25/2022-00200.pdf" TargetMode="External"/><Relationship Id="rId12" Type="http://schemas.openxmlformats.org/officeDocument/2006/relationships/hyperlink" Target="https://www.boe.es/boe/dias/2022/08/03/pdfs/BOE-A-2022-13096.pdf" TargetMode="External"/><Relationship Id="rId17" Type="http://schemas.openxmlformats.org/officeDocument/2006/relationships/hyperlink" Target="file:///C:\Users\MANUEASG\AppData\Downloads\RES%20Y%20CONVOCATORIA%20FIRM%20Y%20REGIST.PDF" TargetMode="External"/><Relationship Id="rId2" Type="http://schemas.openxmlformats.org/officeDocument/2006/relationships/hyperlink" Target="https://www.lamoncloa.gob.es/consejodeministros/referencias/Paginas/2021/refc20210713.aspx?qfr=16" TargetMode="External"/><Relationship Id="rId16" Type="http://schemas.openxmlformats.org/officeDocument/2006/relationships/hyperlink" Target="https://www.boe.es/boe/dias/2023/07/03/pdfs/BOE-A-2023-15427.pdf" TargetMode="External"/><Relationship Id="rId20" Type="http://schemas.openxmlformats.org/officeDocument/2006/relationships/hyperlink" Target="https://www.boe.es/diario_boe/txt.php?id=BOE-A-2024-25845" TargetMode="External"/><Relationship Id="rId1" Type="http://schemas.openxmlformats.org/officeDocument/2006/relationships/hyperlink" Target="https://www.boe.es/boe/dias/2021/09/23/pdfs/BOE-A-2021-15395.pdf" TargetMode="External"/><Relationship Id="rId6" Type="http://schemas.openxmlformats.org/officeDocument/2006/relationships/hyperlink" Target="https://www.educastur.es/documents/34868/40144/2021-11-proyectos-PROA%2B-convoca-publicos-res.pdf/fe4d0346-c1da-dc2e-b93d-39ec678481c1?t=1636105294420" TargetMode="External"/><Relationship Id="rId11" Type="http://schemas.openxmlformats.org/officeDocument/2006/relationships/hyperlink" Target="https://www.boe.es/boe/dias/2021/09/23/pdfs/BOE-A-2021-15398.pdf" TargetMode="External"/><Relationship Id="rId5" Type="http://schemas.openxmlformats.org/officeDocument/2006/relationships/hyperlink" Target="https://sede.asturias.es/bopa/2022/01/25/2022-00200.pdf" TargetMode="External"/><Relationship Id="rId15" Type="http://schemas.openxmlformats.org/officeDocument/2006/relationships/hyperlink" Target="https://www.boe.es/boe/dias/2022/12/14/pdfs/BOE-A-2022-21172.pdf" TargetMode="External"/><Relationship Id="rId23" Type="http://schemas.openxmlformats.org/officeDocument/2006/relationships/drawing" Target="../drawings/drawing8.xml"/><Relationship Id="rId10" Type="http://schemas.openxmlformats.org/officeDocument/2006/relationships/hyperlink" Target="https://www.boe.es/boe/dias/2022/08/03/pdfs/BOE-A-2022-13094.pdf" TargetMode="External"/><Relationship Id="rId19" Type="http://schemas.openxmlformats.org/officeDocument/2006/relationships/hyperlink" Target="https://www.todofp.es/comunes/noticias/2022/23-11-2022redestatalcentrosexcelenciafp.html" TargetMode="External"/><Relationship Id="rId4" Type="http://schemas.openxmlformats.org/officeDocument/2006/relationships/hyperlink" Target="https://www.educastur.es/documents/34868/40144/2021-11-proyectos-PROA%2B-convoca-publicos-res.pdf/fe4d0346-c1da-dc2e-b93d-39ec678481c1?t=1636105294420" TargetMode="External"/><Relationship Id="rId9" Type="http://schemas.openxmlformats.org/officeDocument/2006/relationships/hyperlink" Target="https://www.boe.es/boe/dias/2022/08/03/pdfs/BOE-A-2022-13093.pdf" TargetMode="External"/><Relationship Id="rId14" Type="http://schemas.openxmlformats.org/officeDocument/2006/relationships/hyperlink" Target="https://www.boe.es/boe/dias/2022/08/03/pdfs/BOE-A-2022-13093.pdf" TargetMode="External"/><Relationship Id="rId22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e.es/boe/dias/2021/11/17/pdfs/BOE-A-2021-18811.pdf" TargetMode="External"/><Relationship Id="rId13" Type="http://schemas.openxmlformats.org/officeDocument/2006/relationships/hyperlink" Target="https://sede.asturias.es/bopa/2024/01/11/2024-00097.pdf" TargetMode="External"/><Relationship Id="rId18" Type="http://schemas.openxmlformats.org/officeDocument/2006/relationships/hyperlink" Target="https://www.miteco.gob.es/es/prensa/ultimas-noticias/la-conferencia-sectorial-de-medio-ambiente-ratifica-la-entrega-a-las-ccaa-de-511-millones-de-euros-para-inversiones-en-biodiversidad-agua-y-rest/tcm:30-529205" TargetMode="External"/><Relationship Id="rId26" Type="http://schemas.openxmlformats.org/officeDocument/2006/relationships/hyperlink" Target="https://www.pap.hacienda.gob.es/bdnstrans/GE/es/convocatoria/603815" TargetMode="External"/><Relationship Id="rId3" Type="http://schemas.openxmlformats.org/officeDocument/2006/relationships/hyperlink" Target="https://www.boe.es/boe/dias/2021/11/03/pdfs/BOE-A-2021-17911.pdf" TargetMode="External"/><Relationship Id="rId21" Type="http://schemas.openxmlformats.org/officeDocument/2006/relationships/hyperlink" Target="https://www.miteco.gob.es/content/dam/miteco/es/agua/temas/pertes/conferencia-sectorial/2024-07-24-CSMA_AcuerdoSegundoRepartoPERTEciclodelagua.pdf" TargetMode="External"/><Relationship Id="rId7" Type="http://schemas.openxmlformats.org/officeDocument/2006/relationships/hyperlink" Target="https://www.mitma.gob.es/recursos_mfom/paginabasica/recursos/20211105_certificado_acuerdo_conferencia_nacional_de_transporte_firmado.pdf" TargetMode="External"/><Relationship Id="rId12" Type="http://schemas.openxmlformats.org/officeDocument/2006/relationships/hyperlink" Target="https://www.lamoncloa.gob.es/consejodeministros/referencias/Paginas/2022/refc20220830cc.aspx" TargetMode="External"/><Relationship Id="rId17" Type="http://schemas.openxmlformats.org/officeDocument/2006/relationships/hyperlink" Target="https://www.boe.es/buscar/doc.php?id=BOE-A-2023-23389" TargetMode="External"/><Relationship Id="rId25" Type="http://schemas.openxmlformats.org/officeDocument/2006/relationships/hyperlink" Target="https://www.miteco.gob.es/es/calidad-y-evaluacion-ambiental/temas/prevencion-y-gestion-residuos/report_certificadoacuerdo3residuoscsma14-4-21_tcm30-525645.pdf" TargetMode="External"/><Relationship Id="rId2" Type="http://schemas.openxmlformats.org/officeDocument/2006/relationships/hyperlink" Target="https://www.lamoncloa.gob.es/serviciosdeprensa/notasprensa/agricultura/Paginas/2021/211021-agricultura.aspx" TargetMode="External"/><Relationship Id="rId16" Type="http://schemas.openxmlformats.org/officeDocument/2006/relationships/hyperlink" Target="https://www.boe.es/boe/dias/2024/07/24/pdfs/BOE-A-2024-15337.pdf" TargetMode="External"/><Relationship Id="rId20" Type="http://schemas.openxmlformats.org/officeDocument/2006/relationships/hyperlink" Target="https://www.prtr.miteco.gob.es/content/dam/prtr/es/perte/acuerdoconferenciasectorialmedioambienterestauracionfluvialperteciclodelagua20-6-22_tcm30-545952.pdf" TargetMode="External"/><Relationship Id="rId29" Type="http://schemas.openxmlformats.org/officeDocument/2006/relationships/printerSettings" Target="../printerSettings/printerSettings9.bin"/><Relationship Id="rId1" Type="http://schemas.openxmlformats.org/officeDocument/2006/relationships/hyperlink" Target="https://www.lamoncloa.gob.es/serviciosdeprensa/notasprensa/transicion-ecologica/Paginas/2021/080721-medio-ambiente.aspx" TargetMode="External"/><Relationship Id="rId6" Type="http://schemas.openxmlformats.org/officeDocument/2006/relationships/hyperlink" Target="https://www.boe.es/boe/dias/2022/11/10/pdfs/BOE-A-2022-18446.pdf" TargetMode="External"/><Relationship Id="rId11" Type="http://schemas.openxmlformats.org/officeDocument/2006/relationships/hyperlink" Target="https://www.boe.es/boe/dias/2022/10/26/pdfs/BOE-A-2022-17473.pdf" TargetMode="External"/><Relationship Id="rId24" Type="http://schemas.openxmlformats.org/officeDocument/2006/relationships/hyperlink" Target="https://www.lamoncloa.gob.es/serviciosdeprensa/notasprensa/transicion-ecologica/Paginas/2022/200622-medio-ambiente.aspx" TargetMode="External"/><Relationship Id="rId5" Type="http://schemas.openxmlformats.org/officeDocument/2006/relationships/hyperlink" Target="https://www.lamoncloa.gob.es/serviciosdeprensa/notasprensa/agricultura/Paginas/2021/211021-agricultura.aspx" TargetMode="External"/><Relationship Id="rId15" Type="http://schemas.openxmlformats.org/officeDocument/2006/relationships/hyperlink" Target="https://sede.asturias.es/bopa/2023/06/16/2023-05257.pdf" TargetMode="External"/><Relationship Id="rId23" Type="http://schemas.openxmlformats.org/officeDocument/2006/relationships/hyperlink" Target="https://www.miteco.gob.es/es/calidad-y-evaluacion-ambiental/temas/prevencion-y-gestion-residuos/report_certificadoacuerdo3residuoscsma14-4-21_tcm30-525645.pdf" TargetMode="External"/><Relationship Id="rId28" Type="http://schemas.openxmlformats.org/officeDocument/2006/relationships/hyperlink" Target="https://sede.asturias.es/bopa/2022/11/16/2022-08633.pdf" TargetMode="External"/><Relationship Id="rId10" Type="http://schemas.openxmlformats.org/officeDocument/2006/relationships/hyperlink" Target="https://sede.asturias.es/bopa/2022/09/30/2022-07200.pdf" TargetMode="External"/><Relationship Id="rId19" Type="http://schemas.openxmlformats.org/officeDocument/2006/relationships/hyperlink" Target="https://planderecuperacion.gob.es/como-acceder-a-los-fondos/pertes/perte-de-digitalizacion-del-ciclo-del-agua" TargetMode="External"/><Relationship Id="rId4" Type="http://schemas.openxmlformats.org/officeDocument/2006/relationships/hyperlink" Target="https://www.boe.es/boe/dias/2021/11/03/pdfs/BOE-A-2021-17912.pdf" TargetMode="External"/><Relationship Id="rId9" Type="http://schemas.openxmlformats.org/officeDocument/2006/relationships/hyperlink" Target="https://sede.asturias.es/bopa/2022/05/24/2022-03765.pdf" TargetMode="External"/><Relationship Id="rId14" Type="http://schemas.openxmlformats.org/officeDocument/2006/relationships/hyperlink" Target="https://sede.asturias.es/bopa/2024/05/03/2024-03753.pdf" TargetMode="External"/><Relationship Id="rId22" Type="http://schemas.openxmlformats.org/officeDocument/2006/relationships/hyperlink" Target="https://sede.asturias.es/bopa/2022/05/17/2022-03509.pdf" TargetMode="External"/><Relationship Id="rId27" Type="http://schemas.openxmlformats.org/officeDocument/2006/relationships/hyperlink" Target="https://sede.asturias.es/bopa/2022/05/17/2022-03510.pdf" TargetMode="External"/><Relationship Id="rId30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W125"/>
  <sheetViews>
    <sheetView tabSelected="1" workbookViewId="0">
      <pane xSplit="3" ySplit="11" topLeftCell="D12" activePane="bottomRight" state="frozen"/>
      <selection pane="topRight" activeCell="D1" sqref="D1"/>
      <selection pane="bottomLeft" activeCell="A11" sqref="A11"/>
      <selection pane="bottomRight" activeCell="B1" sqref="B1"/>
    </sheetView>
  </sheetViews>
  <sheetFormatPr baseColWidth="10" defaultColWidth="11.42578125" defaultRowHeight="15" x14ac:dyDescent="0.25"/>
  <cols>
    <col min="1" max="1" width="3.42578125" style="1" customWidth="1"/>
    <col min="2" max="2" width="11" style="1" customWidth="1"/>
    <col min="3" max="3" width="35.85546875" style="1" customWidth="1"/>
    <col min="4" max="9" width="11.5703125" style="1" customWidth="1"/>
    <col min="10" max="10" width="1.85546875" style="1" customWidth="1"/>
    <col min="11" max="11" width="11.42578125" style="1"/>
    <col min="12" max="13" width="11.42578125" style="1" customWidth="1"/>
    <col min="14" max="14" width="11.42578125" style="1"/>
    <col min="15" max="16" width="11.42578125" style="1" customWidth="1"/>
    <col min="17" max="17" width="1.85546875" style="1" customWidth="1"/>
    <col min="18" max="20" width="15.28515625" style="1" customWidth="1"/>
    <col min="21" max="16384" width="11.42578125" style="1"/>
  </cols>
  <sheetData>
    <row r="1" spans="2:22" ht="37.5" customHeight="1" x14ac:dyDescent="0.25"/>
    <row r="2" spans="2:22" ht="37.5" customHeight="1" x14ac:dyDescent="0.25"/>
    <row r="3" spans="2:22" ht="23.25" x14ac:dyDescent="0.25">
      <c r="B3" s="591" t="s">
        <v>0</v>
      </c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</row>
    <row r="4" spans="2:22" ht="23.25" x14ac:dyDescent="0.25">
      <c r="B4" s="592" t="s">
        <v>531</v>
      </c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</row>
    <row r="5" spans="2:22" ht="18.75" x14ac:dyDescent="0.25">
      <c r="B5" s="597" t="s">
        <v>540</v>
      </c>
      <c r="C5" s="597"/>
      <c r="D5" s="597"/>
      <c r="E5" s="597"/>
      <c r="F5" s="597"/>
      <c r="G5" s="597"/>
      <c r="H5" s="597"/>
      <c r="I5" s="597"/>
      <c r="J5" s="597"/>
      <c r="K5" s="597"/>
      <c r="L5" s="597"/>
      <c r="M5" s="597"/>
      <c r="N5" s="597"/>
      <c r="O5" s="597"/>
      <c r="P5" s="597"/>
      <c r="Q5" s="597"/>
      <c r="R5" s="597"/>
      <c r="S5" s="597"/>
      <c r="T5" s="597"/>
    </row>
    <row r="6" spans="2:22" ht="9.75" customHeight="1" x14ac:dyDescent="0.25"/>
    <row r="7" spans="2:22" ht="21" x14ac:dyDescent="0.25">
      <c r="B7" s="593" t="s">
        <v>260</v>
      </c>
      <c r="C7" s="593"/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3"/>
      <c r="S7" s="593"/>
      <c r="T7" s="593"/>
    </row>
    <row r="8" spans="2:22" ht="15.75" thickBot="1" x14ac:dyDescent="0.3"/>
    <row r="9" spans="2:22" ht="21" customHeight="1" thickBot="1" x14ac:dyDescent="0.3">
      <c r="D9" s="594" t="s">
        <v>1</v>
      </c>
      <c r="E9" s="595"/>
      <c r="F9" s="595"/>
      <c r="G9" s="595"/>
      <c r="H9" s="595"/>
      <c r="I9" s="596"/>
      <c r="K9" s="594" t="s">
        <v>2</v>
      </c>
      <c r="L9" s="595"/>
      <c r="M9" s="595"/>
      <c r="N9" s="595"/>
      <c r="O9" s="595"/>
      <c r="P9" s="596"/>
      <c r="R9" s="594" t="s">
        <v>3</v>
      </c>
      <c r="S9" s="595"/>
      <c r="T9" s="596"/>
    </row>
    <row r="10" spans="2:22" ht="30.75" thickBot="1" x14ac:dyDescent="0.3">
      <c r="D10" s="214">
        <v>2020</v>
      </c>
      <c r="E10" s="248">
        <v>2021</v>
      </c>
      <c r="F10" s="215">
        <v>2022</v>
      </c>
      <c r="G10" s="216">
        <v>2023</v>
      </c>
      <c r="H10" s="450" t="s">
        <v>528</v>
      </c>
      <c r="I10" s="217" t="s">
        <v>529</v>
      </c>
      <c r="K10" s="214">
        <v>2020</v>
      </c>
      <c r="L10" s="248">
        <v>2021</v>
      </c>
      <c r="M10" s="215">
        <v>2022</v>
      </c>
      <c r="N10" s="475">
        <v>2023</v>
      </c>
      <c r="O10" s="466" t="s">
        <v>528</v>
      </c>
      <c r="P10" s="217" t="s">
        <v>529</v>
      </c>
      <c r="R10" s="265" t="s">
        <v>4</v>
      </c>
      <c r="S10" s="76" t="s">
        <v>5</v>
      </c>
      <c r="T10" s="76" t="s">
        <v>6</v>
      </c>
    </row>
    <row r="11" spans="2:22" ht="9.75" customHeight="1" thickBot="1" x14ac:dyDescent="0.3"/>
    <row r="12" spans="2:22" ht="16.5" thickBot="1" x14ac:dyDescent="0.3">
      <c r="B12" s="26" t="s">
        <v>391</v>
      </c>
      <c r="D12" s="218">
        <f t="shared" ref="D12:I12" si="0">SUM(D13:D18)</f>
        <v>0</v>
      </c>
      <c r="E12" s="249">
        <f t="shared" si="0"/>
        <v>36.98587217</v>
      </c>
      <c r="F12" s="219">
        <f t="shared" si="0"/>
        <v>37.812851040000005</v>
      </c>
      <c r="G12" s="220">
        <f t="shared" si="0"/>
        <v>39.379811920000002</v>
      </c>
      <c r="H12" s="220">
        <f t="shared" si="0"/>
        <v>2.996</v>
      </c>
      <c r="I12" s="221">
        <f t="shared" si="0"/>
        <v>117.17453513</v>
      </c>
      <c r="K12" s="218">
        <f t="shared" ref="K12:P12" si="1">SUM(K13:K18)</f>
        <v>0</v>
      </c>
      <c r="L12" s="218">
        <f t="shared" si="1"/>
        <v>2.940966</v>
      </c>
      <c r="M12" s="219">
        <f t="shared" si="1"/>
        <v>45.221265210000006</v>
      </c>
      <c r="N12" s="219">
        <f t="shared" si="1"/>
        <v>53.681257100000003</v>
      </c>
      <c r="O12" s="467">
        <f t="shared" si="1"/>
        <v>14.296449319999999</v>
      </c>
      <c r="P12" s="255">
        <f t="shared" si="1"/>
        <v>116.13993763000001</v>
      </c>
      <c r="R12" s="218">
        <f>SUM(R13:R18)</f>
        <v>98.906276850000012</v>
      </c>
      <c r="S12" s="249">
        <f>SUM(S13:S18)</f>
        <v>96.144275720000024</v>
      </c>
      <c r="T12" s="256">
        <f>SUM(T13:T18)</f>
        <v>73.575909920000001</v>
      </c>
      <c r="U12" s="430"/>
      <c r="V12" s="430"/>
    </row>
    <row r="13" spans="2:22" ht="15.75" x14ac:dyDescent="0.25">
      <c r="C13" s="1" t="s">
        <v>8</v>
      </c>
      <c r="D13" s="222">
        <v>0</v>
      </c>
      <c r="E13" s="250">
        <f>+'1. Presidencia'!E9</f>
        <v>2.53838813</v>
      </c>
      <c r="F13" s="223">
        <f>+'1. Presidencia'!F9</f>
        <v>3.61012069</v>
      </c>
      <c r="G13" s="224">
        <f>+'1. Presidencia'!G9</f>
        <v>3.3781051900000003</v>
      </c>
      <c r="H13" s="224">
        <v>0</v>
      </c>
      <c r="I13" s="225">
        <f>SUM(D13:H13)</f>
        <v>9.5266140099999994</v>
      </c>
      <c r="K13" s="240">
        <v>0</v>
      </c>
      <c r="L13" s="241">
        <f>+'1. Presidencia'!I9</f>
        <v>2.53838813</v>
      </c>
      <c r="M13" s="254">
        <f>+'1. Presidencia'!J9</f>
        <v>3.61012069</v>
      </c>
      <c r="N13" s="241">
        <f>+'1. Presidencia'!K9</f>
        <v>2.34350769</v>
      </c>
      <c r="O13" s="358">
        <v>0</v>
      </c>
      <c r="P13" s="264">
        <f>SUM(K13:O13)</f>
        <v>8.4920165099999991</v>
      </c>
      <c r="R13" s="222">
        <f>+'1. Presidencia'!M9</f>
        <v>10.557306910000001</v>
      </c>
      <c r="S13" s="250">
        <f>+'1. Presidencia'!N9</f>
        <v>10.557306910000001</v>
      </c>
      <c r="T13" s="260">
        <f>+'1. Presidencia'!O9</f>
        <v>9.4203296900000026</v>
      </c>
      <c r="V13" s="430"/>
    </row>
    <row r="14" spans="2:22" ht="15.75" x14ac:dyDescent="0.25">
      <c r="C14" s="1" t="s">
        <v>33</v>
      </c>
      <c r="D14" s="222">
        <v>0</v>
      </c>
      <c r="E14" s="250">
        <v>0</v>
      </c>
      <c r="F14" s="223">
        <v>0</v>
      </c>
      <c r="G14" s="224">
        <f>+'1. Presidencia'!G13</f>
        <v>5.4189379999999998</v>
      </c>
      <c r="H14" s="224">
        <v>0</v>
      </c>
      <c r="I14" s="225">
        <f t="shared" ref="I14:I18" si="2">SUM(D14:H14)</f>
        <v>5.4189379999999998</v>
      </c>
      <c r="K14" s="222">
        <v>0</v>
      </c>
      <c r="L14" s="223">
        <v>0</v>
      </c>
      <c r="M14" s="250">
        <v>0</v>
      </c>
      <c r="N14" s="223">
        <f>+'1. Presidencia'!K13</f>
        <v>0</v>
      </c>
      <c r="O14" s="358">
        <f>+'1. Presidencia'!L13</f>
        <v>5.4189379999999998</v>
      </c>
      <c r="P14" s="264">
        <f t="shared" ref="P14:P18" si="3">SUM(K14:O14)</f>
        <v>5.4189379999999998</v>
      </c>
      <c r="R14" s="222">
        <f>+'1. Presidencia'!M13</f>
        <v>0.72997792000000006</v>
      </c>
      <c r="S14" s="250">
        <f>+'1. Presidencia'!N13</f>
        <v>0.72997792000000006</v>
      </c>
      <c r="T14" s="260">
        <f>+'1. Presidencia'!O13</f>
        <v>0</v>
      </c>
      <c r="V14" s="430"/>
    </row>
    <row r="15" spans="2:22" ht="15.75" x14ac:dyDescent="0.25">
      <c r="C15" s="1" t="s">
        <v>34</v>
      </c>
      <c r="D15" s="222">
        <v>0</v>
      </c>
      <c r="E15" s="250">
        <f>+'1. Presidencia'!E16</f>
        <v>34.044906169999997</v>
      </c>
      <c r="F15" s="223">
        <f>+'1. Presidencia'!F16</f>
        <v>33.263382</v>
      </c>
      <c r="G15" s="224">
        <f>+'1. Presidencia'!G16-'1. Presidencia'!G23</f>
        <v>25.183372639999998</v>
      </c>
      <c r="H15" s="224">
        <f>+'1. Presidencia'!G23</f>
        <v>2.996</v>
      </c>
      <c r="I15" s="225">
        <f t="shared" si="2"/>
        <v>95.487660809999994</v>
      </c>
      <c r="K15" s="236">
        <v>0</v>
      </c>
      <c r="L15" s="237">
        <f>+'1. Presidencia'!I16</f>
        <v>0</v>
      </c>
      <c r="M15" s="253">
        <f>+'1. Presidencia'!J16</f>
        <v>40.67179617</v>
      </c>
      <c r="N15" s="237">
        <f>+'1. Presidencia'!K16</f>
        <v>46.966492000000002</v>
      </c>
      <c r="O15" s="358">
        <f>+'1. Presidencia'!L16</f>
        <v>7.8493726400000003</v>
      </c>
      <c r="P15" s="264">
        <f t="shared" si="3"/>
        <v>95.487660810000008</v>
      </c>
      <c r="R15" s="222">
        <f>+'1. Presidencia'!M16</f>
        <v>80.686953360000004</v>
      </c>
      <c r="S15" s="250">
        <f>+'1. Presidencia'!N16</f>
        <v>80.36167927000001</v>
      </c>
      <c r="T15" s="260">
        <f>+'1. Presidencia'!O16</f>
        <v>59.971656589999995</v>
      </c>
      <c r="V15" s="430"/>
    </row>
    <row r="16" spans="2:22" ht="15.75" x14ac:dyDescent="0.25">
      <c r="C16" s="1" t="s">
        <v>36</v>
      </c>
      <c r="D16" s="222">
        <v>0</v>
      </c>
      <c r="E16" s="250">
        <f>+'1. Presidencia'!E27</f>
        <v>0</v>
      </c>
      <c r="F16" s="223">
        <f>+'1. Presidencia'!F27</f>
        <v>0</v>
      </c>
      <c r="G16" s="224">
        <f>+'1. Presidencia'!G27</f>
        <v>1.29</v>
      </c>
      <c r="H16" s="224">
        <v>0</v>
      </c>
      <c r="I16" s="225">
        <f t="shared" si="2"/>
        <v>1.29</v>
      </c>
      <c r="K16" s="236">
        <v>0</v>
      </c>
      <c r="L16" s="237">
        <f>+'1. Presidencia'!I27</f>
        <v>0</v>
      </c>
      <c r="M16" s="253">
        <f>+'1. Presidencia'!J27</f>
        <v>0</v>
      </c>
      <c r="N16" s="237">
        <f>+'1. Presidencia'!K27</f>
        <v>1.29</v>
      </c>
      <c r="O16" s="358">
        <v>0</v>
      </c>
      <c r="P16" s="264">
        <f t="shared" si="3"/>
        <v>1.29</v>
      </c>
      <c r="R16" s="222">
        <f>+'1. Presidencia'!M27</f>
        <v>1.7199763399999999</v>
      </c>
      <c r="S16" s="250">
        <f>+'1. Presidencia'!N27</f>
        <v>0.31138798000000001</v>
      </c>
      <c r="T16" s="260">
        <f>+'1. Presidencia'!O27</f>
        <v>0</v>
      </c>
      <c r="V16" s="430"/>
    </row>
    <row r="17" spans="2:22" ht="15.75" x14ac:dyDescent="0.25">
      <c r="C17" s="1" t="s">
        <v>39</v>
      </c>
      <c r="D17" s="222">
        <v>0</v>
      </c>
      <c r="E17" s="250">
        <f>+'1. Presidencia'!E31</f>
        <v>0</v>
      </c>
      <c r="F17" s="250">
        <f>+'1. Presidencia'!F31</f>
        <v>0</v>
      </c>
      <c r="G17" s="250">
        <f>+'1. Presidencia'!G29</f>
        <v>3.7533796800000001</v>
      </c>
      <c r="H17" s="250">
        <v>0</v>
      </c>
      <c r="I17" s="225">
        <f t="shared" si="2"/>
        <v>3.7533796800000001</v>
      </c>
      <c r="K17" s="236">
        <v>0</v>
      </c>
      <c r="L17" s="237">
        <f>+'1. Presidencia'!I31</f>
        <v>0</v>
      </c>
      <c r="M17" s="237">
        <f>+'1. Presidencia'!J31</f>
        <v>0</v>
      </c>
      <c r="N17" s="237">
        <f>+'1. Presidencia'!K29</f>
        <v>2.725241</v>
      </c>
      <c r="O17" s="358">
        <f>+'1. Presidencia'!L30</f>
        <v>1.0281386800000001</v>
      </c>
      <c r="P17" s="264">
        <f t="shared" si="3"/>
        <v>3.7533796800000001</v>
      </c>
      <c r="R17" s="222">
        <f>+'1. Presidencia'!M30</f>
        <v>3.7533796800000001</v>
      </c>
      <c r="S17" s="250">
        <f>+'1. Presidencia'!N30</f>
        <v>2.725241</v>
      </c>
      <c r="T17" s="260">
        <f>+'1. Presidencia'!O30</f>
        <v>2.725241</v>
      </c>
      <c r="V17" s="430"/>
    </row>
    <row r="18" spans="2:22" ht="16.5" thickBot="1" x14ac:dyDescent="0.3">
      <c r="C18" s="1" t="s">
        <v>42</v>
      </c>
      <c r="D18" s="232">
        <v>0</v>
      </c>
      <c r="E18" s="252">
        <f>+'1. Presidencia'!E34</f>
        <v>0.40257787</v>
      </c>
      <c r="F18" s="233">
        <f>+'1. Presidencia'!F34</f>
        <v>0.93934835000000005</v>
      </c>
      <c r="G18" s="234">
        <f>+'1. Presidencia'!G34</f>
        <v>0.35601641000000001</v>
      </c>
      <c r="H18" s="234">
        <v>0</v>
      </c>
      <c r="I18" s="235">
        <f t="shared" si="2"/>
        <v>1.69794263</v>
      </c>
      <c r="K18" s="226">
        <v>0</v>
      </c>
      <c r="L18" s="227">
        <f>+'1. Presidencia'!I34</f>
        <v>0.40257787</v>
      </c>
      <c r="M18" s="251">
        <f>+'1. Presidencia'!J34</f>
        <v>0.93934835000000005</v>
      </c>
      <c r="N18" s="227">
        <f>+'1. Presidencia'!K34</f>
        <v>0.35601641000000001</v>
      </c>
      <c r="O18" s="266">
        <v>0</v>
      </c>
      <c r="P18" s="448">
        <f t="shared" si="3"/>
        <v>1.69794263</v>
      </c>
      <c r="R18" s="232">
        <f>+'1. Presidencia'!M34</f>
        <v>1.4586826400000001</v>
      </c>
      <c r="S18" s="252">
        <f>+'1. Presidencia'!N34</f>
        <v>1.4586826400000001</v>
      </c>
      <c r="T18" s="257">
        <f>+'1. Presidencia'!O34</f>
        <v>1.4586826400000001</v>
      </c>
      <c r="V18" s="430"/>
    </row>
    <row r="19" spans="2:22" ht="16.5" thickBot="1" x14ac:dyDescent="0.3">
      <c r="D19" s="230"/>
      <c r="E19" s="230"/>
      <c r="F19" s="230"/>
      <c r="G19" s="230"/>
      <c r="H19" s="230"/>
      <c r="I19" s="231"/>
      <c r="K19" s="230"/>
      <c r="L19" s="230"/>
      <c r="M19" s="230"/>
      <c r="N19" s="230"/>
      <c r="O19" s="230"/>
      <c r="P19" s="231"/>
      <c r="R19" s="230"/>
      <c r="S19" s="230"/>
      <c r="T19" s="230"/>
      <c r="V19" s="430"/>
    </row>
    <row r="20" spans="2:22" ht="16.5" thickBot="1" x14ac:dyDescent="0.3">
      <c r="B20" s="26" t="s">
        <v>519</v>
      </c>
      <c r="D20" s="218">
        <f t="shared" ref="D20:I20" si="4">SUM(D21:D23)</f>
        <v>0</v>
      </c>
      <c r="E20" s="249">
        <f t="shared" si="4"/>
        <v>11.271353</v>
      </c>
      <c r="F20" s="219">
        <f t="shared" si="4"/>
        <v>5.0320830000000001</v>
      </c>
      <c r="G20" s="220">
        <f t="shared" si="4"/>
        <v>0.15825600000000001</v>
      </c>
      <c r="H20" s="220">
        <f t="shared" si="4"/>
        <v>0</v>
      </c>
      <c r="I20" s="221">
        <f t="shared" si="4"/>
        <v>16.461691999999999</v>
      </c>
      <c r="K20" s="218">
        <f t="shared" ref="K20:P20" si="5">SUM(K21:K23)</f>
        <v>0</v>
      </c>
      <c r="L20" s="249">
        <f t="shared" si="5"/>
        <v>11.271353</v>
      </c>
      <c r="M20" s="219">
        <f t="shared" si="5"/>
        <v>5.0320830000000001</v>
      </c>
      <c r="N20" s="219">
        <f t="shared" si="5"/>
        <v>0.15825600000000001</v>
      </c>
      <c r="O20" s="467">
        <f t="shared" si="5"/>
        <v>0</v>
      </c>
      <c r="P20" s="221">
        <f t="shared" si="5"/>
        <v>16.461691999999999</v>
      </c>
      <c r="R20" s="218">
        <f>SUM(R21:R23)</f>
        <v>19.195917629999997</v>
      </c>
      <c r="S20" s="249">
        <f>SUM(S21:S23)</f>
        <v>18.840462089999999</v>
      </c>
      <c r="T20" s="256">
        <f>SUM(T21:T23)</f>
        <v>10.684359130000001</v>
      </c>
      <c r="U20" s="430"/>
      <c r="V20" s="430"/>
    </row>
    <row r="21" spans="2:22" ht="15.75" x14ac:dyDescent="0.25">
      <c r="C21" s="1" t="s">
        <v>9</v>
      </c>
      <c r="D21" s="222">
        <v>0</v>
      </c>
      <c r="E21" s="250">
        <f>+'2. Hacienda '!E9</f>
        <v>10.3056</v>
      </c>
      <c r="F21" s="223">
        <f>+'2. Hacienda '!F9</f>
        <v>0</v>
      </c>
      <c r="G21" s="224">
        <f>+'2. Hacienda '!G9</f>
        <v>0</v>
      </c>
      <c r="H21" s="224">
        <v>0</v>
      </c>
      <c r="I21" s="225">
        <f t="shared" ref="I21:I22" si="6">SUM(D21:H21)</f>
        <v>10.3056</v>
      </c>
      <c r="J21" s="357"/>
      <c r="K21" s="222">
        <v>0</v>
      </c>
      <c r="L21" s="254">
        <f>+'2. Hacienda '!I9</f>
        <v>10.3056</v>
      </c>
      <c r="M21" s="241">
        <f>+'2. Hacienda '!J9</f>
        <v>0</v>
      </c>
      <c r="N21" s="223">
        <f>+'2. Hacienda '!K9</f>
        <v>0</v>
      </c>
      <c r="O21" s="358">
        <v>0</v>
      </c>
      <c r="P21" s="225">
        <f t="shared" ref="P21:P22" si="7">SUM(K21:O21)</f>
        <v>10.3056</v>
      </c>
      <c r="Q21" s="357"/>
      <c r="R21" s="370">
        <f>+'2. Hacienda '!L9</f>
        <v>11.584622409999998</v>
      </c>
      <c r="S21" s="371">
        <f>+'2. Hacienda '!M9</f>
        <v>11.229166869999998</v>
      </c>
      <c r="T21" s="372">
        <f>+'2. Hacienda '!N9</f>
        <v>5.9303301000000008</v>
      </c>
      <c r="V21" s="430"/>
    </row>
    <row r="22" spans="2:22" ht="16.5" thickBot="1" x14ac:dyDescent="0.3">
      <c r="C22" s="1" t="s">
        <v>8</v>
      </c>
      <c r="D22" s="232">
        <v>0</v>
      </c>
      <c r="E22" s="252">
        <f>+'2. Hacienda '!E12</f>
        <v>0.96575299999999997</v>
      </c>
      <c r="F22" s="233">
        <f>+'2. Hacienda '!F12</f>
        <v>5.0320830000000001</v>
      </c>
      <c r="G22" s="234">
        <f>+'2. Hacienda '!G12</f>
        <v>0.15825600000000001</v>
      </c>
      <c r="H22" s="234">
        <v>0</v>
      </c>
      <c r="I22" s="235">
        <f t="shared" si="6"/>
        <v>6.1560920000000001</v>
      </c>
      <c r="K22" s="232">
        <v>0</v>
      </c>
      <c r="L22" s="252">
        <f>+'2. Hacienda '!I12</f>
        <v>0.96575299999999997</v>
      </c>
      <c r="M22" s="233">
        <f>+'2. Hacienda '!J12</f>
        <v>5.0320830000000001</v>
      </c>
      <c r="N22" s="233">
        <f>+'2. Hacienda '!K12</f>
        <v>0.15825600000000001</v>
      </c>
      <c r="O22" s="266">
        <v>0</v>
      </c>
      <c r="P22" s="235">
        <f t="shared" si="7"/>
        <v>6.1560920000000001</v>
      </c>
      <c r="R22" s="232">
        <f>+'2. Hacienda '!L12</f>
        <v>7.6112952200000006</v>
      </c>
      <c r="S22" s="252">
        <f>+'2. Hacienda '!M12</f>
        <v>7.6112952200000006</v>
      </c>
      <c r="T22" s="257">
        <f>+'2. Hacienda '!N12</f>
        <v>4.7540290299999999</v>
      </c>
      <c r="V22" s="430"/>
    </row>
    <row r="23" spans="2:22" ht="16.5" thickBot="1" x14ac:dyDescent="0.3">
      <c r="D23" s="230"/>
      <c r="E23" s="230"/>
      <c r="F23" s="230"/>
      <c r="G23" s="230"/>
      <c r="H23" s="230"/>
      <c r="I23" s="231"/>
      <c r="K23" s="230"/>
      <c r="L23" s="230"/>
      <c r="M23" s="230"/>
      <c r="N23" s="230"/>
      <c r="O23" s="230"/>
      <c r="P23" s="231"/>
      <c r="R23" s="230"/>
      <c r="S23" s="230"/>
      <c r="T23" s="230"/>
      <c r="V23" s="430"/>
    </row>
    <row r="24" spans="2:22" ht="16.5" thickBot="1" x14ac:dyDescent="0.3">
      <c r="B24" s="26" t="s">
        <v>392</v>
      </c>
      <c r="D24" s="218">
        <f t="shared" ref="D24:I24" si="8">SUM(D25:D27)</f>
        <v>7.5960000000000001</v>
      </c>
      <c r="E24" s="249">
        <f t="shared" si="8"/>
        <v>70.268279100000001</v>
      </c>
      <c r="F24" s="219">
        <f t="shared" si="8"/>
        <v>45.883809999999997</v>
      </c>
      <c r="G24" s="220">
        <f t="shared" si="8"/>
        <v>11.134775429999999</v>
      </c>
      <c r="H24" s="220">
        <f t="shared" si="8"/>
        <v>11.30401852</v>
      </c>
      <c r="I24" s="221">
        <f t="shared" si="8"/>
        <v>146.18688305000001</v>
      </c>
      <c r="K24" s="218">
        <f t="shared" ref="K24:P24" si="9">SUM(K25:K27)</f>
        <v>7.5960000000000001</v>
      </c>
      <c r="L24" s="249">
        <f t="shared" si="9"/>
        <v>70.268279100000001</v>
      </c>
      <c r="M24" s="219">
        <f t="shared" si="9"/>
        <v>12.145</v>
      </c>
      <c r="N24" s="219">
        <f t="shared" si="9"/>
        <v>26.812180430000002</v>
      </c>
      <c r="O24" s="469">
        <f t="shared" si="9"/>
        <v>28.173423519999997</v>
      </c>
      <c r="P24" s="221">
        <f t="shared" si="9"/>
        <v>144.99488305</v>
      </c>
      <c r="R24" s="218">
        <f>SUM(R25:R27)</f>
        <v>173.45562548999999</v>
      </c>
      <c r="S24" s="249">
        <f>SUM(S25:S27)</f>
        <v>144.26880842999998</v>
      </c>
      <c r="T24" s="256">
        <f>SUM(T25:T27)</f>
        <v>54.11656064999999</v>
      </c>
      <c r="U24" s="567"/>
      <c r="V24" s="430"/>
    </row>
    <row r="25" spans="2:22" ht="15.75" x14ac:dyDescent="0.25">
      <c r="C25" s="1" t="s">
        <v>9</v>
      </c>
      <c r="D25" s="240">
        <f>+'3. Ordenac Territ'!E9</f>
        <v>7.5960000000000001</v>
      </c>
      <c r="E25" s="254">
        <f>+'3. Ordenac Territ'!F9</f>
        <v>68.797790000000006</v>
      </c>
      <c r="F25" s="241">
        <f>+'3. Ordenac Territ'!G9</f>
        <v>45.883809999999997</v>
      </c>
      <c r="G25" s="242">
        <f>+'3. Ordenac Territ'!H9</f>
        <v>11.134775429999999</v>
      </c>
      <c r="H25" s="242">
        <f>+'3. Ordenac Territ'!I9</f>
        <v>11.30401852</v>
      </c>
      <c r="I25" s="243">
        <f t="shared" ref="I25:I26" si="10">SUM(D25:H25)</f>
        <v>144.71639395</v>
      </c>
      <c r="K25" s="240">
        <f>+'3. Ordenac Territ'!K9</f>
        <v>7.5960000000000001</v>
      </c>
      <c r="L25" s="254">
        <f>+'3. Ordenac Territ'!L9</f>
        <v>68.797790000000006</v>
      </c>
      <c r="M25" s="241">
        <f>+'3. Ordenac Territ'!M9</f>
        <v>12.145</v>
      </c>
      <c r="N25" s="241">
        <f>+'3. Ordenac Territ'!N9</f>
        <v>26.812180430000002</v>
      </c>
      <c r="O25" s="470">
        <f>+'3. Ordenac Territ'!O9</f>
        <v>28.173423519999997</v>
      </c>
      <c r="P25" s="243">
        <f t="shared" ref="P25:P26" si="11">SUM(K25:O25)</f>
        <v>143.52439394999999</v>
      </c>
      <c r="R25" s="418">
        <f>+'3. Ordenac Territ'!P9</f>
        <v>172.79857618</v>
      </c>
      <c r="S25" s="419">
        <f>+'3. Ordenac Territ'!Q9</f>
        <v>143.61175911999999</v>
      </c>
      <c r="T25" s="420">
        <f>+'3. Ordenac Territ'!R9</f>
        <v>53.459511339999992</v>
      </c>
      <c r="V25" s="430"/>
    </row>
    <row r="26" spans="2:22" ht="16.5" thickBot="1" x14ac:dyDescent="0.3">
      <c r="C26" s="1" t="s">
        <v>400</v>
      </c>
      <c r="D26" s="232">
        <f>+'3. Ordenac Territ'!E15</f>
        <v>0</v>
      </c>
      <c r="E26" s="252">
        <f>+'3. Ordenac Territ'!F15</f>
        <v>1.4704891</v>
      </c>
      <c r="F26" s="233">
        <f>+'3. Ordenac Territ'!G15</f>
        <v>0</v>
      </c>
      <c r="G26" s="234">
        <f>+'3. Ordenac Territ'!H15</f>
        <v>0</v>
      </c>
      <c r="H26" s="234">
        <v>0</v>
      </c>
      <c r="I26" s="235">
        <f t="shared" si="10"/>
        <v>1.4704891</v>
      </c>
      <c r="K26" s="232">
        <f>+'3. Ordenac Territ'!K15</f>
        <v>0</v>
      </c>
      <c r="L26" s="252">
        <f>+'3. Ordenac Territ'!L15</f>
        <v>1.4704891</v>
      </c>
      <c r="M26" s="233">
        <f>+'3. Ordenac Territ'!M15</f>
        <v>0</v>
      </c>
      <c r="N26" s="233">
        <f>+'3. Ordenac Territ'!N15</f>
        <v>0</v>
      </c>
      <c r="O26" s="471">
        <v>0</v>
      </c>
      <c r="P26" s="235">
        <f t="shared" si="11"/>
        <v>1.4704891</v>
      </c>
      <c r="R26" s="374">
        <f>+'3. Ordenac Territ'!P15</f>
        <v>0.65704931</v>
      </c>
      <c r="S26" s="375">
        <f>+'3. Ordenac Territ'!Q15</f>
        <v>0.65704931</v>
      </c>
      <c r="T26" s="376">
        <f>+'3. Ordenac Territ'!R15</f>
        <v>0.65704931</v>
      </c>
      <c r="V26" s="430"/>
    </row>
    <row r="27" spans="2:22" ht="16.5" thickBot="1" x14ac:dyDescent="0.3">
      <c r="D27" s="230"/>
      <c r="E27" s="230"/>
      <c r="F27" s="230"/>
      <c r="G27" s="230"/>
      <c r="H27" s="230"/>
      <c r="I27" s="231"/>
      <c r="K27" s="230"/>
      <c r="L27" s="230"/>
      <c r="M27" s="230"/>
      <c r="N27" s="230"/>
      <c r="O27" s="230"/>
      <c r="P27" s="231"/>
      <c r="R27" s="230"/>
      <c r="S27" s="230"/>
      <c r="T27" s="230"/>
      <c r="V27" s="430"/>
    </row>
    <row r="28" spans="2:22" ht="16.5" thickBot="1" x14ac:dyDescent="0.3">
      <c r="B28" s="26" t="s">
        <v>521</v>
      </c>
      <c r="D28" s="218">
        <f>SUM(D29:D43)</f>
        <v>2.1778209999999998</v>
      </c>
      <c r="E28" s="249">
        <f t="shared" ref="E28:H28" si="12">SUM(E29:E43)</f>
        <v>87.442785090000001</v>
      </c>
      <c r="F28" s="219">
        <f t="shared" si="12"/>
        <v>55.812221200000003</v>
      </c>
      <c r="G28" s="220">
        <f t="shared" si="12"/>
        <v>66.326549159999999</v>
      </c>
      <c r="H28" s="220">
        <f t="shared" si="12"/>
        <v>10.35</v>
      </c>
      <c r="I28" s="221">
        <f>SUM(I29:I43)</f>
        <v>222.10937645000001</v>
      </c>
      <c r="K28" s="218">
        <f t="shared" ref="K28:P28" si="13">SUM(K29:K43)</f>
        <v>2.1778209999999998</v>
      </c>
      <c r="L28" s="249">
        <f t="shared" si="13"/>
        <v>84.670409090000007</v>
      </c>
      <c r="M28" s="219">
        <f t="shared" si="13"/>
        <v>58.584597199999997</v>
      </c>
      <c r="N28" s="219">
        <f t="shared" si="13"/>
        <v>61.115976760000009</v>
      </c>
      <c r="O28" s="469">
        <f t="shared" si="13"/>
        <v>10.35</v>
      </c>
      <c r="P28" s="221">
        <f t="shared" si="13"/>
        <v>216.89880405000002</v>
      </c>
      <c r="R28" s="218">
        <f t="shared" ref="R28:T28" si="14">SUM(R29:R43)</f>
        <v>200.97691611000005</v>
      </c>
      <c r="S28" s="249">
        <f t="shared" si="14"/>
        <v>168.42481640000003</v>
      </c>
      <c r="T28" s="256">
        <f t="shared" si="14"/>
        <v>100.85363637539027</v>
      </c>
      <c r="U28" s="430"/>
      <c r="V28" s="430"/>
    </row>
    <row r="29" spans="2:22" ht="15.75" hidden="1" x14ac:dyDescent="0.25">
      <c r="C29" s="1" t="s">
        <v>9</v>
      </c>
      <c r="D29" s="236"/>
      <c r="E29" s="253"/>
      <c r="F29" s="237"/>
      <c r="G29" s="238"/>
      <c r="H29" s="238"/>
      <c r="I29" s="239">
        <f>SUM(E29:G29)</f>
        <v>0</v>
      </c>
      <c r="K29" s="236"/>
      <c r="L29" s="253"/>
      <c r="M29" s="237"/>
      <c r="N29" s="237"/>
      <c r="O29" s="472"/>
      <c r="P29" s="239">
        <f t="shared" ref="P29:P30" si="15">SUM(K29:N29)</f>
        <v>0</v>
      </c>
      <c r="R29" s="236"/>
      <c r="S29" s="253"/>
      <c r="T29" s="259"/>
      <c r="V29" s="430"/>
    </row>
    <row r="30" spans="2:22" ht="15.75" hidden="1" x14ac:dyDescent="0.25">
      <c r="C30" s="1" t="s">
        <v>29</v>
      </c>
      <c r="D30" s="236"/>
      <c r="E30" s="237"/>
      <c r="F30" s="237"/>
      <c r="G30" s="253"/>
      <c r="H30" s="253"/>
      <c r="I30" s="239">
        <f t="shared" ref="I30" si="16">SUM(D30:G30)</f>
        <v>0</v>
      </c>
      <c r="K30" s="236"/>
      <c r="L30" s="237"/>
      <c r="M30" s="237"/>
      <c r="N30" s="237"/>
      <c r="O30" s="472"/>
      <c r="P30" s="239">
        <f t="shared" si="15"/>
        <v>0</v>
      </c>
      <c r="R30" s="236"/>
      <c r="S30" s="253"/>
      <c r="T30" s="259"/>
      <c r="V30" s="430"/>
    </row>
    <row r="31" spans="2:22" ht="15.75" x14ac:dyDescent="0.25">
      <c r="C31" s="1" t="s">
        <v>393</v>
      </c>
      <c r="D31" s="236">
        <f>+'4. Ciencia '!E9</f>
        <v>2.1778209999999998</v>
      </c>
      <c r="E31" s="253">
        <f>+'4. Ciencia '!F9</f>
        <v>8.5881299999999996</v>
      </c>
      <c r="F31" s="237">
        <f>+'4. Ciencia '!G9</f>
        <v>10</v>
      </c>
      <c r="G31" s="472">
        <f>+'4. Ciencia '!H9</f>
        <v>0</v>
      </c>
      <c r="H31" s="472">
        <f>+'4. Ciencia '!I9</f>
        <v>10</v>
      </c>
      <c r="I31" s="239">
        <f t="shared" ref="I31:I36" si="17">SUM(D31:H31)</f>
        <v>30.765951000000001</v>
      </c>
      <c r="K31" s="236">
        <f>+'4. Ciencia '!K9</f>
        <v>2.1778209999999998</v>
      </c>
      <c r="L31" s="253">
        <f>+'4. Ciencia '!L9</f>
        <v>8.5881299999999996</v>
      </c>
      <c r="M31" s="237">
        <f>+'4. Ciencia '!M9</f>
        <v>10</v>
      </c>
      <c r="N31" s="237">
        <f>+'4. Ciencia '!N9</f>
        <v>0</v>
      </c>
      <c r="O31" s="472">
        <f>+'4. Ciencia '!O9</f>
        <v>10</v>
      </c>
      <c r="P31" s="239">
        <f t="shared" ref="P31:P36" si="18">SUM(K31:O31)</f>
        <v>30.765951000000001</v>
      </c>
      <c r="R31" s="236">
        <f>+'4. Ciencia '!P9</f>
        <v>29.877282234986634</v>
      </c>
      <c r="S31" s="253">
        <f>+'4. Ciencia '!Q9</f>
        <v>12.230282234986632</v>
      </c>
      <c r="T31" s="259">
        <f>+'4. Ciencia '!R9</f>
        <v>3.9713643949866317</v>
      </c>
      <c r="V31" s="430"/>
    </row>
    <row r="32" spans="2:22" ht="15.75" x14ac:dyDescent="0.25">
      <c r="C32" s="1" t="s">
        <v>422</v>
      </c>
      <c r="D32" s="236">
        <f>+'4. Ciencia '!E16</f>
        <v>0</v>
      </c>
      <c r="E32" s="253">
        <f>+'4. Ciencia '!F16</f>
        <v>0</v>
      </c>
      <c r="F32" s="237">
        <f>+'4. Ciencia '!G16</f>
        <v>4.9950000000000001</v>
      </c>
      <c r="G32" s="472">
        <f>+'4. Ciencia '!H16</f>
        <v>0</v>
      </c>
      <c r="H32" s="472">
        <f>+'4. Ciencia '!I16</f>
        <v>0</v>
      </c>
      <c r="I32" s="239">
        <f t="shared" si="17"/>
        <v>4.9950000000000001</v>
      </c>
      <c r="K32" s="236">
        <f>+'4. Ciencia '!K16</f>
        <v>0</v>
      </c>
      <c r="L32" s="253">
        <f>+'4. Ciencia '!L16</f>
        <v>0</v>
      </c>
      <c r="M32" s="237">
        <f>+'4. Ciencia '!M16</f>
        <v>4.9950000000000001</v>
      </c>
      <c r="N32" s="237">
        <f>+'4. Ciencia '!N16</f>
        <v>0</v>
      </c>
      <c r="O32" s="472">
        <f>+'4. Ciencia '!O16</f>
        <v>0</v>
      </c>
      <c r="P32" s="239">
        <f t="shared" si="18"/>
        <v>4.9950000000000001</v>
      </c>
      <c r="R32" s="236">
        <f>+'4. Ciencia '!P16</f>
        <v>3.5716118900000007</v>
      </c>
      <c r="S32" s="253">
        <f>+'4. Ciencia '!Q16</f>
        <v>3.5716118900000007</v>
      </c>
      <c r="T32" s="259">
        <f>+'4. Ciencia '!R16</f>
        <v>3.4614723600000001</v>
      </c>
      <c r="V32" s="430"/>
    </row>
    <row r="33" spans="2:22" ht="15.75" x14ac:dyDescent="0.25">
      <c r="C33" s="1" t="s">
        <v>395</v>
      </c>
      <c r="D33" s="236">
        <f>+'4. Ciencia '!E19</f>
        <v>0</v>
      </c>
      <c r="E33" s="253">
        <f>+'4. Ciencia '!F19</f>
        <v>14.995251999999999</v>
      </c>
      <c r="F33" s="237">
        <f>+'4. Ciencia '!G19</f>
        <v>0</v>
      </c>
      <c r="G33" s="472">
        <f>+'4. Ciencia '!H19</f>
        <v>17.255671000000003</v>
      </c>
      <c r="H33" s="472">
        <f>+'4. Ciencia '!I19</f>
        <v>0.35</v>
      </c>
      <c r="I33" s="239">
        <f t="shared" si="17"/>
        <v>32.600923000000002</v>
      </c>
      <c r="K33" s="236">
        <f>+'4. Ciencia '!K19</f>
        <v>0</v>
      </c>
      <c r="L33" s="253">
        <f>+'4. Ciencia '!L19</f>
        <v>12.222875999999999</v>
      </c>
      <c r="M33" s="237">
        <f>+'4. Ciencia '!M19</f>
        <v>2.772376</v>
      </c>
      <c r="N33" s="237">
        <f>+'4. Ciencia '!N19</f>
        <v>17.255671000000003</v>
      </c>
      <c r="O33" s="472">
        <f>+'4. Ciencia '!O19</f>
        <v>0.35</v>
      </c>
      <c r="P33" s="239">
        <f t="shared" si="18"/>
        <v>32.600923000000002</v>
      </c>
      <c r="R33" s="236">
        <f>+'4. Ciencia '!P19</f>
        <v>23.734567297730948</v>
      </c>
      <c r="S33" s="253">
        <f>+'4. Ciencia '!Q19</f>
        <v>18.678742597730949</v>
      </c>
      <c r="T33" s="259">
        <f>+'4. Ciencia '!R19</f>
        <v>2.586995867730951</v>
      </c>
      <c r="V33" s="430"/>
    </row>
    <row r="34" spans="2:22" ht="15.75" x14ac:dyDescent="0.25">
      <c r="C34" s="1" t="s">
        <v>396</v>
      </c>
      <c r="D34" s="236">
        <f>+'4. Ciencia '!E27</f>
        <v>0</v>
      </c>
      <c r="E34" s="253">
        <f>+'4. Ciencia '!F27</f>
        <v>2.3135840000000001</v>
      </c>
      <c r="F34" s="237">
        <f>+'4. Ciencia '!G27</f>
        <v>0</v>
      </c>
      <c r="G34" s="472">
        <f>+'4. Ciencia '!H27</f>
        <v>2.7730800000000002</v>
      </c>
      <c r="H34" s="472">
        <f>+'4. Ciencia '!I27</f>
        <v>0</v>
      </c>
      <c r="I34" s="239">
        <f t="shared" si="17"/>
        <v>5.0866640000000007</v>
      </c>
      <c r="K34" s="236">
        <f>+'4. Ciencia '!K27</f>
        <v>0</v>
      </c>
      <c r="L34" s="253">
        <f>+'4. Ciencia '!L27</f>
        <v>2.3135839999999996</v>
      </c>
      <c r="M34" s="237">
        <f>+'4. Ciencia '!M27</f>
        <v>0</v>
      </c>
      <c r="N34" s="237">
        <f>+'4. Ciencia '!N27</f>
        <v>2.7730800000000002</v>
      </c>
      <c r="O34" s="472">
        <f>+'4. Ciencia '!O27</f>
        <v>0</v>
      </c>
      <c r="P34" s="239">
        <f t="shared" si="18"/>
        <v>5.0866639999999999</v>
      </c>
      <c r="R34" s="236">
        <f>+'4. Ciencia '!P27</f>
        <v>4.0635905172824174</v>
      </c>
      <c r="S34" s="253">
        <f>+'4. Ciencia '!Q27</f>
        <v>3.7915905172824171</v>
      </c>
      <c r="T34" s="259">
        <f>+'4. Ciencia '!R27</f>
        <v>0.65110294267267033</v>
      </c>
      <c r="V34" s="430"/>
    </row>
    <row r="35" spans="2:22" ht="15.75" x14ac:dyDescent="0.25">
      <c r="C35" s="1" t="s">
        <v>397</v>
      </c>
      <c r="D35" s="236">
        <f>+'4. Ciencia '!E35</f>
        <v>0</v>
      </c>
      <c r="E35" s="253">
        <f>+'4. Ciencia '!F35</f>
        <v>31.21756748</v>
      </c>
      <c r="F35" s="237">
        <f>+'4. Ciencia '!G35</f>
        <v>23.760342059999999</v>
      </c>
      <c r="G35" s="472">
        <f>+'4. Ciencia '!H35</f>
        <v>23.927470070000002</v>
      </c>
      <c r="H35" s="472">
        <f>+'4. Ciencia '!I35</f>
        <v>0</v>
      </c>
      <c r="I35" s="239">
        <f t="shared" si="17"/>
        <v>78.905379609999997</v>
      </c>
      <c r="K35" s="236">
        <f>+'4. Ciencia '!K35</f>
        <v>0</v>
      </c>
      <c r="L35" s="253">
        <f>+'4. Ciencia '!L35</f>
        <v>31.21756748</v>
      </c>
      <c r="M35" s="237">
        <f>+'4. Ciencia '!M35</f>
        <v>23.760342059999999</v>
      </c>
      <c r="N35" s="237">
        <f>+'4. Ciencia '!N35</f>
        <v>18.716897670000002</v>
      </c>
      <c r="O35" s="472">
        <f>+'4. Ciencia '!O35</f>
        <v>0</v>
      </c>
      <c r="P35" s="239">
        <f t="shared" si="18"/>
        <v>73.694807209999993</v>
      </c>
      <c r="R35" s="236">
        <f>+'4. Ciencia '!P35</f>
        <v>88.248899660000006</v>
      </c>
      <c r="S35" s="253">
        <f>+'4. Ciencia '!Q35</f>
        <v>88.248899660000006</v>
      </c>
      <c r="T35" s="259">
        <f>+'4. Ciencia '!R35</f>
        <v>56.608983279999997</v>
      </c>
      <c r="V35" s="430"/>
    </row>
    <row r="36" spans="2:22" ht="15.75" x14ac:dyDescent="0.25">
      <c r="C36" s="1" t="s">
        <v>402</v>
      </c>
      <c r="D36" s="236">
        <f>+'4. Ciencia '!E41</f>
        <v>0</v>
      </c>
      <c r="E36" s="253">
        <f>+'4. Ciencia '!F41</f>
        <v>0</v>
      </c>
      <c r="F36" s="237">
        <f>+'4. Ciencia '!G41</f>
        <v>1.0930839999999999</v>
      </c>
      <c r="G36" s="472">
        <f>+'4. Ciencia '!H41</f>
        <v>1.0930839999999999</v>
      </c>
      <c r="H36" s="472">
        <f>+'4. Ciencia '!I41</f>
        <v>0</v>
      </c>
      <c r="I36" s="239">
        <f t="shared" si="17"/>
        <v>2.1861679999999999</v>
      </c>
      <c r="K36" s="236">
        <f>+'4. Ciencia '!K41</f>
        <v>0</v>
      </c>
      <c r="L36" s="253">
        <f>+'4. Ciencia '!L41</f>
        <v>0</v>
      </c>
      <c r="M36" s="237">
        <f>+'4. Ciencia '!M41</f>
        <v>1.0930839999999999</v>
      </c>
      <c r="N36" s="237">
        <f>+'4. Ciencia '!N41</f>
        <v>1.0930839999999999</v>
      </c>
      <c r="O36" s="472">
        <f>+'4. Ciencia '!O41</f>
        <v>0</v>
      </c>
      <c r="P36" s="239">
        <f t="shared" si="18"/>
        <v>2.1861679999999999</v>
      </c>
      <c r="R36" s="236">
        <f>+'4. Ciencia '!P41</f>
        <v>0.43262161999999998</v>
      </c>
      <c r="S36" s="253">
        <f>+'4. Ciencia '!Q41</f>
        <v>0.43262161999999998</v>
      </c>
      <c r="T36" s="259">
        <f>+'4. Ciencia '!R41</f>
        <v>0.43262161999999998</v>
      </c>
      <c r="V36" s="430"/>
    </row>
    <row r="37" spans="2:22" ht="15.75" x14ac:dyDescent="0.25">
      <c r="C37" s="1" t="s">
        <v>35</v>
      </c>
      <c r="D37" s="236">
        <v>0</v>
      </c>
      <c r="E37" s="253">
        <f>+'4. Ciencia '!F43</f>
        <v>4.5614999999999997</v>
      </c>
      <c r="F37" s="237">
        <f>+'4. Ciencia '!G43</f>
        <v>1.8824999999999998</v>
      </c>
      <c r="G37" s="238">
        <f>+'4. Ciencia '!H43</f>
        <v>0.94257000000000013</v>
      </c>
      <c r="H37" s="238">
        <v>0</v>
      </c>
      <c r="I37" s="239">
        <f t="shared" ref="I37:I43" si="19">SUM(D37:H37)</f>
        <v>7.386569999999999</v>
      </c>
      <c r="K37" s="236">
        <v>0</v>
      </c>
      <c r="L37" s="253">
        <f>+'4. Ciencia '!L43</f>
        <v>4.5614999999999997</v>
      </c>
      <c r="M37" s="237">
        <f>+'4. Ciencia '!M43</f>
        <v>1.8824999999999998</v>
      </c>
      <c r="N37" s="237">
        <f>+'4. Ciencia '!N43</f>
        <v>0.94257000000000013</v>
      </c>
      <c r="O37" s="472">
        <v>0</v>
      </c>
      <c r="P37" s="239">
        <f t="shared" ref="P37:P43" si="20">SUM(K37:O37)</f>
        <v>7.386569999999999</v>
      </c>
      <c r="R37" s="236">
        <f>+'4. Ciencia '!P43</f>
        <v>3.2305153700000004</v>
      </c>
      <c r="S37" s="253">
        <f>+'4. Ciencia '!Q43</f>
        <v>3.2305153700000004</v>
      </c>
      <c r="T37" s="259">
        <f>+'4. Ciencia '!R43</f>
        <v>0.65455171999999995</v>
      </c>
      <c r="V37" s="430"/>
    </row>
    <row r="38" spans="2:22" ht="15.75" x14ac:dyDescent="0.25">
      <c r="C38" s="1" t="s">
        <v>37</v>
      </c>
      <c r="D38" s="236">
        <v>0</v>
      </c>
      <c r="E38" s="253">
        <f>+'4. Ciencia '!F49</f>
        <v>3.85</v>
      </c>
      <c r="F38" s="237">
        <f>+'4. Ciencia '!G49</f>
        <v>1.6667920000000001</v>
      </c>
      <c r="G38" s="238">
        <f>+'4. Ciencia '!H49</f>
        <v>0</v>
      </c>
      <c r="H38" s="238">
        <v>0</v>
      </c>
      <c r="I38" s="239">
        <f t="shared" si="19"/>
        <v>5.5167920000000006</v>
      </c>
      <c r="K38" s="236">
        <v>0</v>
      </c>
      <c r="L38" s="253">
        <f>+'4. Ciencia '!L49</f>
        <v>3.85</v>
      </c>
      <c r="M38" s="237">
        <f>+'4. Ciencia '!M49</f>
        <v>1.6667920000000001</v>
      </c>
      <c r="N38" s="237">
        <f>+'4. Ciencia '!N49</f>
        <v>0</v>
      </c>
      <c r="O38" s="472">
        <v>0</v>
      </c>
      <c r="P38" s="239">
        <f t="shared" si="20"/>
        <v>5.5167920000000006</v>
      </c>
      <c r="R38" s="236">
        <f>+'4. Ciencia '!P49</f>
        <v>4.8859521499999996</v>
      </c>
      <c r="S38" s="253">
        <f>+'4. Ciencia '!Q49</f>
        <v>4.8859521499999996</v>
      </c>
      <c r="T38" s="259">
        <f>+'4. Ciencia '!R49</f>
        <v>3.4098196900000004</v>
      </c>
      <c r="V38" s="430"/>
    </row>
    <row r="39" spans="2:22" ht="15.75" x14ac:dyDescent="0.25">
      <c r="C39" s="1" t="s">
        <v>39</v>
      </c>
      <c r="D39" s="236">
        <v>0</v>
      </c>
      <c r="E39" s="253">
        <f>+'4. Ciencia '!F54</f>
        <v>5.7301310000000001</v>
      </c>
      <c r="F39" s="237">
        <f>+'4. Ciencia '!G54</f>
        <v>0.73473999999999995</v>
      </c>
      <c r="G39" s="238">
        <f>+'4. Ciencia '!H54</f>
        <v>0.71103899999999998</v>
      </c>
      <c r="H39" s="238">
        <v>0</v>
      </c>
      <c r="I39" s="239">
        <f t="shared" si="19"/>
        <v>7.17591</v>
      </c>
      <c r="K39" s="236">
        <v>0</v>
      </c>
      <c r="L39" s="253">
        <f>+'4. Ciencia '!L54</f>
        <v>5.7301310000000001</v>
      </c>
      <c r="M39" s="237">
        <f>+'4. Ciencia '!M54</f>
        <v>0.73473999999999995</v>
      </c>
      <c r="N39" s="237">
        <f>+'4. Ciencia '!N54</f>
        <v>0.71103899999999998</v>
      </c>
      <c r="O39" s="472">
        <v>0</v>
      </c>
      <c r="P39" s="239">
        <f t="shared" si="20"/>
        <v>7.17591</v>
      </c>
      <c r="R39" s="236">
        <f>+'4. Ciencia '!P54</f>
        <v>5.5849606999999999</v>
      </c>
      <c r="S39" s="253">
        <f>+'4. Ciencia '!Q54</f>
        <v>3.5596689399999999</v>
      </c>
      <c r="T39" s="259">
        <f>+'4. Ciencia '!R54</f>
        <v>3.5596689399999999</v>
      </c>
      <c r="V39" s="430"/>
    </row>
    <row r="40" spans="2:22" ht="15.75" x14ac:dyDescent="0.25">
      <c r="C40" s="1" t="s">
        <v>15</v>
      </c>
      <c r="D40" s="236">
        <f>+'4. Ciencia '!E57</f>
        <v>0</v>
      </c>
      <c r="E40" s="253">
        <f>+'4. Ciencia '!F57</f>
        <v>1.5356526100000001</v>
      </c>
      <c r="F40" s="237">
        <f>+'4. Ciencia '!G57</f>
        <v>2.6464131399999999</v>
      </c>
      <c r="G40" s="238">
        <f>+'4. Ciencia '!H57</f>
        <v>2.2248470899999999</v>
      </c>
      <c r="H40" s="238">
        <f>+'4. Ciencia '!I57</f>
        <v>0</v>
      </c>
      <c r="I40" s="239">
        <f t="shared" si="19"/>
        <v>6.4069128399999995</v>
      </c>
      <c r="K40" s="236">
        <f>+'4. Ciencia '!K57</f>
        <v>0</v>
      </c>
      <c r="L40" s="253">
        <f>+'4. Ciencia '!L57</f>
        <v>1.5356526100000001</v>
      </c>
      <c r="M40" s="237">
        <f>+'4. Ciencia '!M57</f>
        <v>2.6464131399999999</v>
      </c>
      <c r="N40" s="237">
        <f>+'4. Ciencia '!N57</f>
        <v>2.2248470899999999</v>
      </c>
      <c r="O40" s="472">
        <f>+'4. Ciencia '!O57</f>
        <v>0</v>
      </c>
      <c r="P40" s="239">
        <f t="shared" si="20"/>
        <v>6.4069128399999995</v>
      </c>
      <c r="R40" s="236">
        <f>+'4. Ciencia '!P57</f>
        <v>5.0883843799999999</v>
      </c>
      <c r="S40" s="253">
        <f>+'4. Ciencia '!Q57</f>
        <v>4.7457050800000005</v>
      </c>
      <c r="T40" s="259">
        <f>+'4. Ciencia '!R57</f>
        <v>4.20475668</v>
      </c>
      <c r="V40" s="430"/>
    </row>
    <row r="41" spans="2:22" ht="15.75" x14ac:dyDescent="0.25">
      <c r="C41" s="1" t="s">
        <v>18</v>
      </c>
      <c r="D41" s="236">
        <v>0</v>
      </c>
      <c r="E41" s="253">
        <v>0</v>
      </c>
      <c r="F41" s="237">
        <v>0</v>
      </c>
      <c r="G41" s="238">
        <f>+'4. Ciencia '!H60</f>
        <v>0.99680100000000005</v>
      </c>
      <c r="H41" s="238">
        <v>0</v>
      </c>
      <c r="I41" s="239">
        <f t="shared" si="19"/>
        <v>0.99680100000000005</v>
      </c>
      <c r="K41" s="236">
        <v>0</v>
      </c>
      <c r="L41" s="253">
        <v>0</v>
      </c>
      <c r="M41" s="237">
        <v>0</v>
      </c>
      <c r="N41" s="237">
        <f>+'4. Ciencia '!N60</f>
        <v>0.99680100000000005</v>
      </c>
      <c r="O41" s="472">
        <v>0</v>
      </c>
      <c r="P41" s="239">
        <f t="shared" si="20"/>
        <v>0.99680100000000005</v>
      </c>
      <c r="R41" s="236">
        <f>+'4. Ciencia '!P60</f>
        <v>0.94477100000000003</v>
      </c>
      <c r="S41" s="253">
        <f>+'4. Ciencia '!Q60</f>
        <v>0.94477100000000003</v>
      </c>
      <c r="T41" s="259">
        <f>+'4. Ciencia '!R60</f>
        <v>0</v>
      </c>
      <c r="V41" s="430"/>
    </row>
    <row r="42" spans="2:22" ht="15.75" x14ac:dyDescent="0.25">
      <c r="C42" s="1" t="s">
        <v>16</v>
      </c>
      <c r="D42" s="236">
        <v>0</v>
      </c>
      <c r="E42" s="253">
        <f>+'4. Ciencia '!F62</f>
        <v>14.650968000000001</v>
      </c>
      <c r="F42" s="237">
        <f>+'4. Ciencia '!G62</f>
        <v>9.0333500000000004</v>
      </c>
      <c r="G42" s="238">
        <f>+'4. Ciencia '!H62</f>
        <v>5.9715940000000005</v>
      </c>
      <c r="H42" s="238">
        <v>0</v>
      </c>
      <c r="I42" s="239">
        <f t="shared" si="19"/>
        <v>29.655912000000001</v>
      </c>
      <c r="K42" s="236">
        <v>0</v>
      </c>
      <c r="L42" s="253">
        <f>+'4. Ciencia '!L61</f>
        <v>14.650968000000001</v>
      </c>
      <c r="M42" s="237">
        <f>+'4. Ciencia '!M61</f>
        <v>9.0333500000000004</v>
      </c>
      <c r="N42" s="237">
        <f>+'4. Ciencia '!N61</f>
        <v>5.9715940000000005</v>
      </c>
      <c r="O42" s="472">
        <v>0</v>
      </c>
      <c r="P42" s="239">
        <f t="shared" si="20"/>
        <v>29.655912000000001</v>
      </c>
      <c r="R42" s="236">
        <f>+'4. Ciencia '!P62</f>
        <v>21.05010712</v>
      </c>
      <c r="S42" s="253">
        <f>+'4. Ciencia '!Q62</f>
        <v>21.05010712</v>
      </c>
      <c r="T42" s="259">
        <f>+'4. Ciencia '!R62</f>
        <v>21.021790250000002</v>
      </c>
      <c r="V42" s="430"/>
    </row>
    <row r="43" spans="2:22" ht="16.5" thickBot="1" x14ac:dyDescent="0.3">
      <c r="C43" s="1" t="s">
        <v>442</v>
      </c>
      <c r="D43" s="232">
        <f>+'4. Ciencia '!E39</f>
        <v>0</v>
      </c>
      <c r="E43" s="252">
        <f>+'4. Ciencia '!F39</f>
        <v>0</v>
      </c>
      <c r="F43" s="233">
        <f>+'4. Ciencia '!G39</f>
        <v>0</v>
      </c>
      <c r="G43" s="234">
        <f>+'4. Ciencia '!H39</f>
        <v>10.430393</v>
      </c>
      <c r="H43" s="234">
        <f>+'4. Ciencia '!I39</f>
        <v>0</v>
      </c>
      <c r="I43" s="235">
        <f t="shared" si="19"/>
        <v>10.430393</v>
      </c>
      <c r="K43" s="232">
        <f>+'4. Ciencia '!K38</f>
        <v>0</v>
      </c>
      <c r="L43" s="252">
        <f>+'4. Ciencia '!L38</f>
        <v>0</v>
      </c>
      <c r="M43" s="233">
        <f>+'4. Ciencia '!M38</f>
        <v>0</v>
      </c>
      <c r="N43" s="233">
        <f>+'4. Ciencia '!N38</f>
        <v>10.430393</v>
      </c>
      <c r="O43" s="471">
        <f>+'4. Ciencia '!O38</f>
        <v>0</v>
      </c>
      <c r="P43" s="235">
        <f t="shared" si="20"/>
        <v>10.430393</v>
      </c>
      <c r="R43" s="232">
        <f>+'4. Ciencia '!P38</f>
        <v>10.26365217</v>
      </c>
      <c r="S43" s="252">
        <f>+'4. Ciencia '!Q38</f>
        <v>3.0543482199999996</v>
      </c>
      <c r="T43" s="257">
        <f>+'4. Ciencia '!R38</f>
        <v>0.29050862999999999</v>
      </c>
      <c r="V43" s="430"/>
    </row>
    <row r="44" spans="2:22" ht="16.5" thickBot="1" x14ac:dyDescent="0.3">
      <c r="D44" s="230"/>
      <c r="E44" s="230"/>
      <c r="F44" s="230"/>
      <c r="G44" s="230"/>
      <c r="H44" s="230"/>
      <c r="I44" s="231"/>
      <c r="K44" s="230"/>
      <c r="L44" s="230"/>
      <c r="M44" s="230"/>
      <c r="N44" s="230"/>
      <c r="O44" s="230"/>
      <c r="P44" s="231"/>
      <c r="R44" s="230"/>
      <c r="S44" s="230"/>
      <c r="T44" s="230"/>
      <c r="V44" s="430"/>
    </row>
    <row r="45" spans="2:22" ht="16.5" thickBot="1" x14ac:dyDescent="0.3">
      <c r="B45" s="26" t="s">
        <v>19</v>
      </c>
      <c r="D45" s="218">
        <f t="shared" ref="D45:I45" si="21">SUM(D46:D47)</f>
        <v>0</v>
      </c>
      <c r="E45" s="249">
        <f t="shared" si="21"/>
        <v>7.5703251299999996</v>
      </c>
      <c r="F45" s="219">
        <f t="shared" si="21"/>
        <v>8.1460014000000012</v>
      </c>
      <c r="G45" s="220">
        <f t="shared" si="21"/>
        <v>13.757159939999999</v>
      </c>
      <c r="H45" s="220">
        <f t="shared" si="21"/>
        <v>0</v>
      </c>
      <c r="I45" s="221">
        <f t="shared" si="21"/>
        <v>29.473486469999997</v>
      </c>
      <c r="K45" s="218">
        <f t="shared" ref="K45:P45" si="22">SUM(K46:K47)</f>
        <v>0</v>
      </c>
      <c r="L45" s="249">
        <f t="shared" si="22"/>
        <v>7.5703251299999996</v>
      </c>
      <c r="M45" s="219">
        <f t="shared" si="22"/>
        <v>8.1460014000000012</v>
      </c>
      <c r="N45" s="219">
        <f t="shared" si="22"/>
        <v>4.4828015400000005</v>
      </c>
      <c r="O45" s="469">
        <f t="shared" si="22"/>
        <v>9.2743584000000006</v>
      </c>
      <c r="P45" s="221">
        <f t="shared" si="22"/>
        <v>29.473486470000001</v>
      </c>
      <c r="R45" s="218">
        <f>SUM(R46:R47)</f>
        <v>30.335200190000002</v>
      </c>
      <c r="S45" s="249">
        <f>SUM(S46:S47)</f>
        <v>25.139604450000004</v>
      </c>
      <c r="T45" s="256">
        <f>SUM(T46:T47)</f>
        <v>18.050730240000004</v>
      </c>
      <c r="U45" s="430"/>
      <c r="V45" s="430"/>
    </row>
    <row r="46" spans="2:22" ht="15.75" x14ac:dyDescent="0.25">
      <c r="B46" s="26"/>
      <c r="C46" s="1" t="s">
        <v>8</v>
      </c>
      <c r="D46" s="222">
        <v>0</v>
      </c>
      <c r="E46" s="250">
        <f>+'5. Salud '!E9</f>
        <v>0</v>
      </c>
      <c r="F46" s="250">
        <f>+'5. Salud '!F9</f>
        <v>1.84908838</v>
      </c>
      <c r="G46" s="224">
        <f>+'5. Salud '!G9</f>
        <v>9.6137678999999991</v>
      </c>
      <c r="H46" s="224">
        <v>0</v>
      </c>
      <c r="I46" s="239">
        <f t="shared" ref="I46:I47" si="23">SUM(D46:H46)</f>
        <v>11.462856279999999</v>
      </c>
      <c r="K46" s="222">
        <v>0</v>
      </c>
      <c r="L46" s="250">
        <v>0</v>
      </c>
      <c r="M46" s="223">
        <f>+'5. Salud '!J8</f>
        <v>1.84908838</v>
      </c>
      <c r="N46" s="223">
        <f>+'5. Salud '!K9</f>
        <v>4.2264877500000004</v>
      </c>
      <c r="O46" s="468">
        <f>+'5. Salud '!L9</f>
        <v>5.3872801499999996</v>
      </c>
      <c r="P46" s="239">
        <f t="shared" ref="P46:P47" si="24">SUM(K46:O46)</f>
        <v>11.46285628</v>
      </c>
      <c r="R46" s="222">
        <f>+'5. Salud '!M9</f>
        <v>9.8890501999999998</v>
      </c>
      <c r="S46" s="250">
        <f>+'5. Salud '!N9</f>
        <v>6.24061939</v>
      </c>
      <c r="T46" s="260">
        <f>+'5. Salud '!O9</f>
        <v>1.0751379399999998</v>
      </c>
      <c r="V46" s="430"/>
    </row>
    <row r="47" spans="2:22" ht="16.5" thickBot="1" x14ac:dyDescent="0.3">
      <c r="C47" s="1" t="s">
        <v>20</v>
      </c>
      <c r="D47" s="232">
        <v>0</v>
      </c>
      <c r="E47" s="252">
        <f>+'5. Salud '!E13</f>
        <v>7.5703251299999996</v>
      </c>
      <c r="F47" s="233">
        <f>+'5. Salud '!F13</f>
        <v>6.2969130200000007</v>
      </c>
      <c r="G47" s="234">
        <f>+'5. Salud '!G13</f>
        <v>4.1433920400000002</v>
      </c>
      <c r="H47" s="234">
        <v>0</v>
      </c>
      <c r="I47" s="235">
        <f t="shared" si="23"/>
        <v>18.010630190000001</v>
      </c>
      <c r="K47" s="232">
        <v>0</v>
      </c>
      <c r="L47" s="252">
        <f>+'5. Salud '!I13</f>
        <v>7.5703251299999996</v>
      </c>
      <c r="M47" s="233">
        <f>+'5. Salud '!J13</f>
        <v>6.2969130200000007</v>
      </c>
      <c r="N47" s="233">
        <f>+'5. Salud '!K13</f>
        <v>0.25631378999999999</v>
      </c>
      <c r="O47" s="471">
        <f>+'5. Salud '!L13</f>
        <v>3.8870782500000001</v>
      </c>
      <c r="P47" s="235">
        <f t="shared" si="24"/>
        <v>18.010630190000001</v>
      </c>
      <c r="R47" s="232">
        <f>+'5. Salud '!M13</f>
        <v>20.446149990000002</v>
      </c>
      <c r="S47" s="252">
        <f>+'5. Salud '!N13</f>
        <v>18.898985060000005</v>
      </c>
      <c r="T47" s="257">
        <f>+'5. Salud '!O13</f>
        <v>16.975592300000002</v>
      </c>
      <c r="V47" s="430"/>
    </row>
    <row r="48" spans="2:22" ht="16.5" thickBot="1" x14ac:dyDescent="0.3">
      <c r="D48" s="230"/>
      <c r="E48" s="230"/>
      <c r="F48" s="230"/>
      <c r="G48" s="230"/>
      <c r="H48" s="230"/>
      <c r="I48" s="231"/>
      <c r="K48" s="230"/>
      <c r="L48" s="230"/>
      <c r="M48" s="230"/>
      <c r="N48" s="230"/>
      <c r="O48" s="230"/>
      <c r="P48" s="231"/>
      <c r="R48" s="230"/>
      <c r="S48" s="230"/>
      <c r="T48" s="230"/>
      <c r="V48" s="430"/>
    </row>
    <row r="49" spans="2:22" ht="16.5" thickBot="1" x14ac:dyDescent="0.3">
      <c r="B49" s="26" t="s">
        <v>17</v>
      </c>
      <c r="D49" s="218">
        <f t="shared" ref="D49:I49" si="25">SUM(D50:D52)</f>
        <v>6.2696070800000001</v>
      </c>
      <c r="E49" s="249">
        <f t="shared" si="25"/>
        <v>32.292550130000002</v>
      </c>
      <c r="F49" s="219">
        <f t="shared" si="25"/>
        <v>22.496017000000002</v>
      </c>
      <c r="G49" s="220">
        <f t="shared" si="25"/>
        <v>8.221837579999999</v>
      </c>
      <c r="H49" s="220">
        <f t="shared" si="25"/>
        <v>8.6101200000000002</v>
      </c>
      <c r="I49" s="221">
        <f t="shared" si="25"/>
        <v>77.890131789999998</v>
      </c>
      <c r="K49" s="218">
        <f t="shared" ref="K49:P49" si="26">SUM(K50:K52)</f>
        <v>6.2696070800000001</v>
      </c>
      <c r="L49" s="249">
        <f t="shared" si="26"/>
        <v>32.292211129999998</v>
      </c>
      <c r="M49" s="219">
        <f t="shared" si="26"/>
        <v>22.496017000000002</v>
      </c>
      <c r="N49" s="219">
        <f t="shared" si="26"/>
        <v>8.221837579999999</v>
      </c>
      <c r="O49" s="469">
        <f t="shared" si="26"/>
        <v>8.6101200000000002</v>
      </c>
      <c r="P49" s="221">
        <f t="shared" si="26"/>
        <v>77.889792790000001</v>
      </c>
      <c r="R49" s="218">
        <f>SUM(R50:R52)</f>
        <v>61.804197399999993</v>
      </c>
      <c r="S49" s="249">
        <f>SUM(S50:S52)</f>
        <v>61.163282129999999</v>
      </c>
      <c r="T49" s="256">
        <f>SUM(T50:T52)</f>
        <v>55.21741188</v>
      </c>
      <c r="U49" s="430"/>
      <c r="V49" s="430"/>
    </row>
    <row r="50" spans="2:22" ht="15.75" x14ac:dyDescent="0.25">
      <c r="C50" s="1" t="s">
        <v>14</v>
      </c>
      <c r="D50" s="222">
        <f>+'6. Educación '!E9</f>
        <v>0</v>
      </c>
      <c r="E50" s="250">
        <f>+'6. Educación '!F9</f>
        <v>19.46726</v>
      </c>
      <c r="F50" s="223">
        <f>+'6. Educación '!G9</f>
        <v>6.1632790000000002</v>
      </c>
      <c r="G50" s="224">
        <f>+'6. Educación '!H9</f>
        <v>0.56235458000000005</v>
      </c>
      <c r="H50" s="224">
        <v>0</v>
      </c>
      <c r="I50" s="225">
        <f t="shared" ref="I50:I52" si="27">SUM(D50:H50)</f>
        <v>26.19289358</v>
      </c>
      <c r="K50" s="222">
        <f>+'6. Educación '!K9</f>
        <v>0</v>
      </c>
      <c r="L50" s="250">
        <f>+'6. Educación '!L9</f>
        <v>19.46726</v>
      </c>
      <c r="M50" s="223">
        <f>+'6. Educación '!M9</f>
        <v>6.1632790000000002</v>
      </c>
      <c r="N50" s="223">
        <f>+'6. Educación '!N9</f>
        <v>0.56235458000000005</v>
      </c>
      <c r="O50" s="468">
        <v>0</v>
      </c>
      <c r="P50" s="225">
        <f t="shared" ref="P50:P52" si="28">SUM(K50:O50)</f>
        <v>26.19289358</v>
      </c>
      <c r="R50" s="222">
        <f>+'6. Educación '!P9</f>
        <v>25.684967909999997</v>
      </c>
      <c r="S50" s="250">
        <f>+'6. Educación '!Q9</f>
        <v>25.684967909999997</v>
      </c>
      <c r="T50" s="260">
        <f>+'6. Educación '!R9</f>
        <v>24.298809539999997</v>
      </c>
      <c r="V50" s="430"/>
    </row>
    <row r="51" spans="2:22" ht="15.75" x14ac:dyDescent="0.25">
      <c r="C51" s="1" t="s">
        <v>15</v>
      </c>
      <c r="D51" s="236">
        <f>+'6. Educación '!E15</f>
        <v>6.2696070800000001</v>
      </c>
      <c r="E51" s="237">
        <f>+'6. Educación '!F15</f>
        <v>6.4743281300000008</v>
      </c>
      <c r="F51" s="237">
        <f>+'6. Educación '!G15</f>
        <v>6.2737150000000002</v>
      </c>
      <c r="G51" s="417">
        <f>+'6. Educación '!H15</f>
        <v>1.3169999999999999</v>
      </c>
      <c r="H51" s="417">
        <f>+'6. Educación '!I15</f>
        <v>1.75525</v>
      </c>
      <c r="I51" s="225">
        <f t="shared" si="27"/>
        <v>22.08990021</v>
      </c>
      <c r="K51" s="236">
        <f>+'6. Educación '!K15</f>
        <v>6.2696070800000001</v>
      </c>
      <c r="L51" s="237">
        <f>+'6. Educación '!L15</f>
        <v>6.4743281300000008</v>
      </c>
      <c r="M51" s="237">
        <f>+'6. Educación '!M15</f>
        <v>6.2737150000000002</v>
      </c>
      <c r="N51" s="476">
        <f>+'6. Educación '!N15</f>
        <v>1.3169999999999999</v>
      </c>
      <c r="O51" s="474">
        <f>+'6. Educación '!O15</f>
        <v>1.75525</v>
      </c>
      <c r="P51" s="225">
        <f t="shared" si="28"/>
        <v>22.08990021</v>
      </c>
      <c r="R51" s="236">
        <f>+'6. Educación '!P15</f>
        <v>8.7264868599999996</v>
      </c>
      <c r="S51" s="237">
        <f>+'6. Educación '!Q15</f>
        <v>8.7264868599999996</v>
      </c>
      <c r="T51" s="531">
        <f>+'6. Educación '!R15</f>
        <v>8.5902244899999989</v>
      </c>
      <c r="V51" s="430"/>
    </row>
    <row r="52" spans="2:22" ht="16.5" thickBot="1" x14ac:dyDescent="0.3">
      <c r="C52" s="1" t="s">
        <v>18</v>
      </c>
      <c r="D52" s="226">
        <f>+'6. Educación '!E23</f>
        <v>0</v>
      </c>
      <c r="E52" s="251">
        <f>+'6. Educación '!F23</f>
        <v>6.3509620000000009</v>
      </c>
      <c r="F52" s="227">
        <f>+'6. Educación '!G23</f>
        <v>10.059023</v>
      </c>
      <c r="G52" s="228">
        <f>+'6. Educación '!H23</f>
        <v>6.3424829999999996</v>
      </c>
      <c r="H52" s="228">
        <f>+'6. Educación '!I23</f>
        <v>6.85487</v>
      </c>
      <c r="I52" s="229">
        <f t="shared" si="27"/>
        <v>29.607337999999999</v>
      </c>
      <c r="K52" s="226">
        <f>+'6. Educación '!K23</f>
        <v>0</v>
      </c>
      <c r="L52" s="251">
        <f>+'6. Educación '!L23</f>
        <v>6.3506230000000006</v>
      </c>
      <c r="M52" s="227">
        <f>+'6. Educación '!M23</f>
        <v>10.059023</v>
      </c>
      <c r="N52" s="227">
        <f>+'6. Educación '!N23</f>
        <v>6.3424829999999996</v>
      </c>
      <c r="O52" s="473">
        <f>+'6. Educación '!O23</f>
        <v>6.85487</v>
      </c>
      <c r="P52" s="229">
        <f t="shared" si="28"/>
        <v>29.606999000000002</v>
      </c>
      <c r="R52" s="226">
        <f>+'6. Educación '!P23</f>
        <v>27.392742629999997</v>
      </c>
      <c r="S52" s="251">
        <f>+'6. Educación '!Q23</f>
        <v>26.75182736</v>
      </c>
      <c r="T52" s="261">
        <f>+'6. Educación '!R23</f>
        <v>22.328377850000003</v>
      </c>
      <c r="V52" s="430"/>
    </row>
    <row r="53" spans="2:22" ht="16.5" thickBot="1" x14ac:dyDescent="0.3">
      <c r="D53" s="230"/>
      <c r="E53" s="230"/>
      <c r="F53" s="230"/>
      <c r="G53" s="230"/>
      <c r="H53" s="230"/>
      <c r="I53" s="231"/>
      <c r="K53" s="230"/>
      <c r="L53" s="230"/>
      <c r="M53" s="230"/>
      <c r="N53" s="230"/>
      <c r="O53" s="230"/>
      <c r="P53" s="231"/>
      <c r="R53" s="230"/>
      <c r="S53" s="230"/>
      <c r="T53" s="230"/>
      <c r="V53" s="430"/>
    </row>
    <row r="54" spans="2:22" ht="16.5" thickBot="1" x14ac:dyDescent="0.3">
      <c r="B54" s="26" t="s">
        <v>524</v>
      </c>
      <c r="D54" s="218">
        <f>SUM(D55:D60)</f>
        <v>0</v>
      </c>
      <c r="E54" s="249">
        <f t="shared" ref="E54:I54" si="29">SUM(E55:E60)</f>
        <v>52.237330049999997</v>
      </c>
      <c r="F54" s="219">
        <f t="shared" si="29"/>
        <v>17.161689989999999</v>
      </c>
      <c r="G54" s="220">
        <f t="shared" si="29"/>
        <v>1.63168329</v>
      </c>
      <c r="H54" s="220">
        <f t="shared" si="29"/>
        <v>20.292232239999997</v>
      </c>
      <c r="I54" s="221">
        <f t="shared" si="29"/>
        <v>91.322935569999999</v>
      </c>
      <c r="K54" s="218">
        <f t="shared" ref="K54:P54" si="30">SUM(K55:K60)</f>
        <v>0</v>
      </c>
      <c r="L54" s="249">
        <f t="shared" si="30"/>
        <v>52.237330049999997</v>
      </c>
      <c r="M54" s="219">
        <f t="shared" si="30"/>
        <v>17.161689989999999</v>
      </c>
      <c r="N54" s="219">
        <f t="shared" si="30"/>
        <v>0</v>
      </c>
      <c r="O54" s="469">
        <f t="shared" si="30"/>
        <v>17.571540589999998</v>
      </c>
      <c r="P54" s="221">
        <f t="shared" si="30"/>
        <v>86.970560629999994</v>
      </c>
      <c r="R54" s="218">
        <f t="shared" ref="R54:T54" si="31">SUM(R55:R60)</f>
        <v>81.838497610000005</v>
      </c>
      <c r="S54" s="249">
        <f t="shared" si="31"/>
        <v>80.366401620000019</v>
      </c>
      <c r="T54" s="256">
        <f t="shared" si="31"/>
        <v>55.937776059999997</v>
      </c>
      <c r="U54" s="430"/>
      <c r="V54" s="430"/>
    </row>
    <row r="55" spans="2:22" ht="15.75" x14ac:dyDescent="0.25">
      <c r="B55" s="26"/>
      <c r="C55" s="1" t="s">
        <v>10</v>
      </c>
      <c r="D55" s="240">
        <v>0</v>
      </c>
      <c r="E55" s="254">
        <f>+'7. Movilidad'!E9</f>
        <v>22.829407</v>
      </c>
      <c r="F55" s="241">
        <f>+'7. Movilidad'!F9</f>
        <v>4.5539181800000001</v>
      </c>
      <c r="G55" s="242">
        <f>+'7. Movilidad'!G9</f>
        <v>0.37168329</v>
      </c>
      <c r="H55" s="242">
        <v>0</v>
      </c>
      <c r="I55" s="243">
        <f t="shared" ref="I55:I60" si="32">SUM(D55:H55)</f>
        <v>27.75500847</v>
      </c>
      <c r="K55" s="240">
        <v>0</v>
      </c>
      <c r="L55" s="254">
        <f>+'7. Movilidad'!J9</f>
        <v>22.829407</v>
      </c>
      <c r="M55" s="241">
        <f>+'7. Movilidad'!K9</f>
        <v>4.5539181800000001</v>
      </c>
      <c r="N55" s="241">
        <f>+'7. Movilidad'!L9</f>
        <v>0</v>
      </c>
      <c r="O55" s="470">
        <f>+'7. Movilidad'!M9</f>
        <v>0.37168329</v>
      </c>
      <c r="P55" s="243">
        <f t="shared" ref="P55:P60" si="33">SUM(K55:O55)</f>
        <v>27.75500847</v>
      </c>
      <c r="R55" s="240">
        <f>+'7. Movilidad'!N9</f>
        <v>28.797986180000002</v>
      </c>
      <c r="S55" s="254">
        <f>+'7. Movilidad'!O9</f>
        <v>28.072770710000007</v>
      </c>
      <c r="T55" s="258">
        <f>+'7. Movilidad'!P9</f>
        <v>17.234384259999999</v>
      </c>
      <c r="V55" s="430"/>
    </row>
    <row r="56" spans="2:22" ht="15.75" x14ac:dyDescent="0.25">
      <c r="C56" s="1" t="s">
        <v>22</v>
      </c>
      <c r="D56" s="236">
        <v>0</v>
      </c>
      <c r="E56" s="253">
        <f>+'7. Movilidad'!E16</f>
        <v>15.894803999999999</v>
      </c>
      <c r="F56" s="237">
        <f>+'7. Movilidad'!F16</f>
        <v>1.521922</v>
      </c>
      <c r="G56" s="238">
        <f>+'7. Movilidad'!G16</f>
        <v>0</v>
      </c>
      <c r="H56" s="238">
        <v>0</v>
      </c>
      <c r="I56" s="239">
        <f t="shared" si="32"/>
        <v>17.416725999999997</v>
      </c>
      <c r="K56" s="236">
        <v>0</v>
      </c>
      <c r="L56" s="253">
        <f>+'7. Movilidad'!J16</f>
        <v>15.894803999999999</v>
      </c>
      <c r="M56" s="237">
        <f>+'7. Movilidad'!K16</f>
        <v>1.521922</v>
      </c>
      <c r="N56" s="237">
        <f>+'7. Movilidad'!L16</f>
        <v>0</v>
      </c>
      <c r="O56" s="472">
        <f>+'7. Movilidad'!M16</f>
        <v>0</v>
      </c>
      <c r="P56" s="239">
        <f t="shared" si="33"/>
        <v>17.416725999999997</v>
      </c>
      <c r="R56" s="236">
        <f>+'7. Movilidad'!N16</f>
        <v>16.528678809999995</v>
      </c>
      <c r="S56" s="253">
        <f>+'7. Movilidad'!O16</f>
        <v>16.471739259999996</v>
      </c>
      <c r="T56" s="259">
        <f>+'7. Movilidad'!P16</f>
        <v>13.67363166</v>
      </c>
      <c r="V56" s="430"/>
    </row>
    <row r="57" spans="2:22" ht="15.75" x14ac:dyDescent="0.25">
      <c r="C57" s="1" t="s">
        <v>394</v>
      </c>
      <c r="D57" s="236">
        <v>0</v>
      </c>
      <c r="E57" s="253">
        <f>+'7. Movilidad'!E22</f>
        <v>2.3199459999999998</v>
      </c>
      <c r="F57" s="237">
        <f>+'7. Movilidad'!F22</f>
        <v>3.1335600000000001</v>
      </c>
      <c r="G57" s="238">
        <f>+'7. Movilidad'!G22</f>
        <v>0</v>
      </c>
      <c r="H57" s="238">
        <f>+'7. Movilidad'!H22</f>
        <v>5.4557749399999995</v>
      </c>
      <c r="I57" s="239">
        <f t="shared" si="32"/>
        <v>10.909280939999999</v>
      </c>
      <c r="K57" s="236">
        <v>0</v>
      </c>
      <c r="L57" s="253">
        <f>+'7. Movilidad'!J22</f>
        <v>2.3199459999999998</v>
      </c>
      <c r="M57" s="237">
        <f>+'7. Movilidad'!K22</f>
        <v>3.1335600000000001</v>
      </c>
      <c r="N57" s="237">
        <f>+'7. Movilidad'!L22</f>
        <v>0</v>
      </c>
      <c r="O57" s="472">
        <f>+'7. Movilidad'!M22</f>
        <v>1.7334000000000001</v>
      </c>
      <c r="P57" s="239">
        <f t="shared" si="33"/>
        <v>7.1869060000000005</v>
      </c>
      <c r="R57" s="236">
        <f>+'7. Movilidad'!N22</f>
        <v>10.280681749999999</v>
      </c>
      <c r="S57" s="253">
        <f>+'7. Movilidad'!O22</f>
        <v>9.5907407800000009</v>
      </c>
      <c r="T57" s="259">
        <f>+'7. Movilidad'!P22</f>
        <v>4.2863630000000006</v>
      </c>
      <c r="V57" s="430"/>
    </row>
    <row r="58" spans="2:22" ht="15.75" x14ac:dyDescent="0.25">
      <c r="C58" s="1" t="s">
        <v>23</v>
      </c>
      <c r="D58" s="236">
        <v>0</v>
      </c>
      <c r="E58" s="253">
        <f>+'7. Movilidad'!E29</f>
        <v>1.0198400000000001</v>
      </c>
      <c r="F58" s="237">
        <f>+'7. Movilidad'!F29</f>
        <v>3.6906749999999997</v>
      </c>
      <c r="G58" s="238">
        <f>+'7. Movilidad'!G29</f>
        <v>0</v>
      </c>
      <c r="H58" s="238">
        <v>0</v>
      </c>
      <c r="I58" s="239">
        <f t="shared" si="32"/>
        <v>4.710515</v>
      </c>
      <c r="J58" s="511"/>
      <c r="K58" s="236">
        <v>0</v>
      </c>
      <c r="L58" s="253">
        <f>+'7. Movilidad'!J29</f>
        <v>1.0198400000000001</v>
      </c>
      <c r="M58" s="237">
        <f>+'7. Movilidad'!K29</f>
        <v>3.6906749999999997</v>
      </c>
      <c r="N58" s="237">
        <f>+'7. Movilidad'!L29</f>
        <v>0</v>
      </c>
      <c r="O58" s="472">
        <f>+'7. Movilidad'!M29</f>
        <v>0</v>
      </c>
      <c r="P58" s="239">
        <f t="shared" si="33"/>
        <v>4.710515</v>
      </c>
      <c r="Q58" s="511"/>
      <c r="R58" s="236">
        <f>+'7. Movilidad'!N29</f>
        <v>4.4730360000000005</v>
      </c>
      <c r="S58" s="253">
        <f>+'7. Movilidad'!O29</f>
        <v>4.4730360000000005</v>
      </c>
      <c r="T58" s="259">
        <f>+'7. Movilidad'!P29</f>
        <v>2.3617360000000001</v>
      </c>
      <c r="V58" s="430"/>
    </row>
    <row r="59" spans="2:22" ht="15.75" x14ac:dyDescent="0.25">
      <c r="C59" s="1" t="s">
        <v>8</v>
      </c>
      <c r="D59" s="236">
        <v>0</v>
      </c>
      <c r="E59" s="253">
        <f>+'7. Movilidad'!E33</f>
        <v>0</v>
      </c>
      <c r="F59" s="237">
        <f>+'7. Movilidad'!F33</f>
        <v>0</v>
      </c>
      <c r="G59" s="238">
        <f>+'7. Movilidad'!G33</f>
        <v>1.26</v>
      </c>
      <c r="H59" s="238">
        <v>0</v>
      </c>
      <c r="I59" s="239">
        <f t="shared" si="32"/>
        <v>1.26</v>
      </c>
      <c r="K59" s="236">
        <v>0</v>
      </c>
      <c r="L59" s="253">
        <f>+'7. Movilidad'!J33</f>
        <v>0</v>
      </c>
      <c r="M59" s="237">
        <f>+'7. Movilidad'!K33</f>
        <v>0</v>
      </c>
      <c r="N59" s="237">
        <f>+'7. Movilidad'!L33</f>
        <v>0</v>
      </c>
      <c r="O59" s="472">
        <f>+'7. Movilidad'!M33</f>
        <v>0.63</v>
      </c>
      <c r="P59" s="239">
        <f t="shared" si="33"/>
        <v>0.63</v>
      </c>
      <c r="R59" s="236">
        <f>+'7. Movilidad'!N33</f>
        <v>1.10567634</v>
      </c>
      <c r="S59" s="253">
        <f>+'7. Movilidad'!O33</f>
        <v>1.10567634</v>
      </c>
      <c r="T59" s="259">
        <f>+'7. Movilidad'!P33</f>
        <v>0</v>
      </c>
      <c r="V59" s="430"/>
    </row>
    <row r="60" spans="2:22" ht="16.5" thickBot="1" x14ac:dyDescent="0.3">
      <c r="C60" s="1" t="s">
        <v>398</v>
      </c>
      <c r="D60" s="232">
        <v>0</v>
      </c>
      <c r="E60" s="252">
        <f>+'7. Movilidad'!E36</f>
        <v>10.17333305</v>
      </c>
      <c r="F60" s="233">
        <f>+'7. Movilidad'!F36</f>
        <v>4.2616148100000002</v>
      </c>
      <c r="G60" s="234">
        <f>+'7. Movilidad'!G36</f>
        <v>0</v>
      </c>
      <c r="H60" s="234">
        <f>+'7. Movilidad'!H36</f>
        <v>14.836457299999999</v>
      </c>
      <c r="I60" s="235">
        <f t="shared" si="32"/>
        <v>29.27140516</v>
      </c>
      <c r="K60" s="232">
        <v>0</v>
      </c>
      <c r="L60" s="252">
        <f>+'7. Movilidad'!J36</f>
        <v>10.17333305</v>
      </c>
      <c r="M60" s="252">
        <f>+'7. Movilidad'!K36</f>
        <v>4.2616148100000002</v>
      </c>
      <c r="N60" s="252">
        <f>+'7. Movilidad'!L36</f>
        <v>0</v>
      </c>
      <c r="O60" s="252">
        <f>+'7. Movilidad'!M36</f>
        <v>14.836457299999999</v>
      </c>
      <c r="P60" s="235">
        <f t="shared" si="33"/>
        <v>29.27140516</v>
      </c>
      <c r="R60" s="232">
        <f>+'7. Movilidad'!N36</f>
        <v>20.652438530000001</v>
      </c>
      <c r="S60" s="252">
        <f>+'7. Movilidad'!O36</f>
        <v>20.652438530000001</v>
      </c>
      <c r="T60" s="257">
        <f>+'7. Movilidad'!P36</f>
        <v>18.381661139999999</v>
      </c>
      <c r="V60" s="430"/>
    </row>
    <row r="61" spans="2:22" ht="16.5" thickBot="1" x14ac:dyDescent="0.3">
      <c r="D61" s="230"/>
      <c r="E61" s="230"/>
      <c r="F61" s="230"/>
      <c r="G61" s="230"/>
      <c r="H61" s="230"/>
      <c r="I61" s="231"/>
      <c r="K61" s="230"/>
      <c r="L61" s="230"/>
      <c r="M61" s="230"/>
      <c r="N61" s="230"/>
      <c r="O61" s="230"/>
      <c r="P61" s="231"/>
      <c r="R61" s="230"/>
      <c r="S61" s="230"/>
      <c r="T61" s="230"/>
      <c r="V61" s="430"/>
    </row>
    <row r="62" spans="2:22" ht="16.5" thickBot="1" x14ac:dyDescent="0.3">
      <c r="B62" s="26" t="s">
        <v>425</v>
      </c>
      <c r="D62" s="218">
        <f t="shared" ref="D62:I62" si="34">+D63</f>
        <v>0</v>
      </c>
      <c r="E62" s="249">
        <f t="shared" si="34"/>
        <v>5.1739549999999994</v>
      </c>
      <c r="F62" s="219">
        <f t="shared" si="34"/>
        <v>1.69991</v>
      </c>
      <c r="G62" s="220">
        <f t="shared" si="34"/>
        <v>0.62232187000000005</v>
      </c>
      <c r="H62" s="220">
        <f t="shared" si="34"/>
        <v>0</v>
      </c>
      <c r="I62" s="221">
        <f t="shared" si="34"/>
        <v>7.4961868699999998</v>
      </c>
      <c r="K62" s="218">
        <f t="shared" ref="K62:P62" si="35">+K63</f>
        <v>0</v>
      </c>
      <c r="L62" s="249">
        <f t="shared" si="35"/>
        <v>5.1739549999999994</v>
      </c>
      <c r="M62" s="219">
        <f t="shared" si="35"/>
        <v>1.69991</v>
      </c>
      <c r="N62" s="219">
        <f t="shared" si="35"/>
        <v>0.62232187000000005</v>
      </c>
      <c r="O62" s="469">
        <f t="shared" si="35"/>
        <v>0</v>
      </c>
      <c r="P62" s="221">
        <f t="shared" si="35"/>
        <v>7.4961868699999998</v>
      </c>
      <c r="R62" s="218">
        <f>+R63</f>
        <v>6.8617271800000008</v>
      </c>
      <c r="S62" s="249">
        <f>+S63</f>
        <v>6.8617271800000008</v>
      </c>
      <c r="T62" s="256">
        <f>+T63</f>
        <v>2.09689616</v>
      </c>
      <c r="U62" s="430"/>
      <c r="V62" s="430"/>
    </row>
    <row r="63" spans="2:22" ht="16.5" thickBot="1" x14ac:dyDescent="0.3">
      <c r="B63" s="26"/>
      <c r="C63" s="1" t="s">
        <v>422</v>
      </c>
      <c r="D63" s="232">
        <f>+'9. Dchos sociales'!E6</f>
        <v>0</v>
      </c>
      <c r="E63" s="252">
        <f>+'8. Medio Rural'!E12</f>
        <v>5.1739549999999994</v>
      </c>
      <c r="F63" s="252">
        <f>+'8. Medio Rural'!F12</f>
        <v>1.69991</v>
      </c>
      <c r="G63" s="252">
        <f>+'8. Medio Rural'!G12</f>
        <v>0.62232187000000005</v>
      </c>
      <c r="H63" s="252">
        <v>0</v>
      </c>
      <c r="I63" s="235">
        <f t="shared" ref="I63" si="36">SUM(D63:H63)</f>
        <v>7.4961868699999998</v>
      </c>
      <c r="K63" s="232">
        <f>+'9. Dchos sociales'!J6</f>
        <v>0</v>
      </c>
      <c r="L63" s="252">
        <f>+'8. Medio Rural'!I12</f>
        <v>5.1739549999999994</v>
      </c>
      <c r="M63" s="252">
        <f>+'8. Medio Rural'!J12</f>
        <v>1.69991</v>
      </c>
      <c r="N63" s="233">
        <f>+'8. Medio Rural'!K12</f>
        <v>0.62232187000000005</v>
      </c>
      <c r="O63" s="471">
        <v>0</v>
      </c>
      <c r="P63" s="235">
        <f>SUM(K63:O63)</f>
        <v>7.4961868699999998</v>
      </c>
      <c r="R63" s="477">
        <f>+'8. Medio Rural'!L12</f>
        <v>6.8617271800000008</v>
      </c>
      <c r="S63" s="478">
        <f>+'8. Medio Rural'!M12</f>
        <v>6.8617271800000008</v>
      </c>
      <c r="T63" s="266">
        <f>+'8. Medio Rural'!N12</f>
        <v>2.09689616</v>
      </c>
      <c r="V63" s="430"/>
    </row>
    <row r="64" spans="2:22" ht="16.5" thickBot="1" x14ac:dyDescent="0.3">
      <c r="D64" s="230"/>
      <c r="E64" s="230"/>
      <c r="F64" s="230"/>
      <c r="G64" s="230"/>
      <c r="H64" s="230"/>
      <c r="I64" s="231"/>
      <c r="K64" s="230"/>
      <c r="L64" s="230"/>
      <c r="M64" s="230"/>
      <c r="N64" s="230"/>
      <c r="O64" s="230"/>
      <c r="P64" s="231"/>
      <c r="R64" s="230"/>
      <c r="S64" s="230"/>
      <c r="T64" s="230"/>
      <c r="V64" s="430"/>
    </row>
    <row r="65" spans="2:22" ht="16.5" thickBot="1" x14ac:dyDescent="0.3">
      <c r="B65" s="26" t="s">
        <v>21</v>
      </c>
      <c r="D65" s="218">
        <f t="shared" ref="D65:I65" si="37">SUM(D66:D68)</f>
        <v>0</v>
      </c>
      <c r="E65" s="249">
        <f t="shared" si="37"/>
        <v>24.493300309999995</v>
      </c>
      <c r="F65" s="219">
        <f t="shared" si="37"/>
        <v>21.94951185</v>
      </c>
      <c r="G65" s="220">
        <f t="shared" si="37"/>
        <v>28.325118809999999</v>
      </c>
      <c r="H65" s="220">
        <f t="shared" si="37"/>
        <v>0</v>
      </c>
      <c r="I65" s="221">
        <f t="shared" si="37"/>
        <v>74.767930969999981</v>
      </c>
      <c r="K65" s="218">
        <f t="shared" ref="K65:P65" si="38">SUM(K66:K68)</f>
        <v>0</v>
      </c>
      <c r="L65" s="249">
        <f t="shared" si="38"/>
        <v>24.493300309999995</v>
      </c>
      <c r="M65" s="219">
        <f t="shared" si="38"/>
        <v>21.129811850000003</v>
      </c>
      <c r="N65" s="219">
        <f t="shared" si="38"/>
        <v>0.81969999999999998</v>
      </c>
      <c r="O65" s="469">
        <f t="shared" si="38"/>
        <v>27.075118810000003</v>
      </c>
      <c r="P65" s="221">
        <f t="shared" si="38"/>
        <v>73.517930969999995</v>
      </c>
      <c r="R65" s="218">
        <f>SUM(R66:R68)</f>
        <v>59.699359299999998</v>
      </c>
      <c r="S65" s="249">
        <f>SUM(S66:S68)</f>
        <v>55.724620350000002</v>
      </c>
      <c r="T65" s="256">
        <f>SUM(T66:T68)</f>
        <v>36.958023859999997</v>
      </c>
      <c r="U65" s="430"/>
      <c r="V65" s="430"/>
    </row>
    <row r="66" spans="2:22" ht="15.75" x14ac:dyDescent="0.25">
      <c r="B66" s="26"/>
      <c r="C66" s="1" t="s">
        <v>399</v>
      </c>
      <c r="D66" s="222">
        <f>+'9. Dchos sociales'!E9</f>
        <v>0</v>
      </c>
      <c r="E66" s="250">
        <f>+'9. Dchos sociales'!F9</f>
        <v>0</v>
      </c>
      <c r="F66" s="223">
        <f>+'9. Dchos sociales'!G9</f>
        <v>0.81969999999999998</v>
      </c>
      <c r="G66" s="224">
        <f>+'9. Dchos sociales'!H9</f>
        <v>0</v>
      </c>
      <c r="H66" s="224">
        <v>0</v>
      </c>
      <c r="I66" s="225">
        <f t="shared" ref="I66:I68" si="39">SUM(D66:H66)</f>
        <v>0.81969999999999998</v>
      </c>
      <c r="K66" s="222">
        <f>+'9. Dchos sociales'!J9</f>
        <v>0</v>
      </c>
      <c r="L66" s="250">
        <f>+'9. Dchos sociales'!K9</f>
        <v>0</v>
      </c>
      <c r="M66" s="223">
        <f>+'9. Dchos sociales'!L9</f>
        <v>0</v>
      </c>
      <c r="N66" s="223">
        <f>+'9. Dchos sociales'!M9</f>
        <v>0.81969999999999998</v>
      </c>
      <c r="O66" s="468">
        <v>0</v>
      </c>
      <c r="P66" s="225">
        <f t="shared" ref="P66:P68" si="40">SUM(K66:O66)</f>
        <v>0.81969999999999998</v>
      </c>
      <c r="R66" s="222">
        <f>+'9. Dchos sociales'!O9</f>
        <v>0.81969999999999998</v>
      </c>
      <c r="S66" s="250">
        <f>+'9. Dchos sociales'!P9</f>
        <v>0.52910999999999997</v>
      </c>
      <c r="T66" s="260">
        <f>+'9. Dchos sociales'!Q9</f>
        <v>0.52910999999999997</v>
      </c>
      <c r="V66" s="430"/>
    </row>
    <row r="67" spans="2:22" ht="15.75" x14ac:dyDescent="0.25">
      <c r="C67" s="1" t="s">
        <v>400</v>
      </c>
      <c r="D67" s="236">
        <f>+'9. Dchos sociales'!E12</f>
        <v>0</v>
      </c>
      <c r="E67" s="253">
        <f>+'9. Dchos sociales'!F12</f>
        <v>17.157407219999996</v>
      </c>
      <c r="F67" s="237">
        <f>+'9. Dchos sociales'!G12</f>
        <v>21.129811849999999</v>
      </c>
      <c r="G67" s="238">
        <f>+'9. Dchos sociales'!H12</f>
        <v>28.325118809999999</v>
      </c>
      <c r="H67" s="238">
        <v>0</v>
      </c>
      <c r="I67" s="239">
        <f t="shared" si="39"/>
        <v>66.612337879999984</v>
      </c>
      <c r="K67" s="236">
        <f>+'9. Dchos sociales'!J12</f>
        <v>0</v>
      </c>
      <c r="L67" s="253">
        <f>+'9. Dchos sociales'!K12</f>
        <v>17.157407219999996</v>
      </c>
      <c r="M67" s="237">
        <f>+'9. Dchos sociales'!L12</f>
        <v>21.129811850000003</v>
      </c>
      <c r="N67" s="237">
        <f>+'9. Dchos sociales'!M12</f>
        <v>0</v>
      </c>
      <c r="O67" s="472">
        <f>+'9. Dchos sociales'!N12</f>
        <v>27.075118810000003</v>
      </c>
      <c r="P67" s="239">
        <f t="shared" si="40"/>
        <v>65.362337879999998</v>
      </c>
      <c r="R67" s="236">
        <f>+'9. Dchos sociales'!O12</f>
        <v>53.178339870000002</v>
      </c>
      <c r="S67" s="253">
        <f>+'9. Dchos sociales'!P12</f>
        <v>49.494190920000001</v>
      </c>
      <c r="T67" s="259">
        <f>+'9. Dchos sociales'!Q12</f>
        <v>30.72759443</v>
      </c>
      <c r="V67" s="430"/>
    </row>
    <row r="68" spans="2:22" ht="16.5" thickBot="1" x14ac:dyDescent="0.3">
      <c r="C68" s="1" t="s">
        <v>401</v>
      </c>
      <c r="D68" s="232">
        <f>+'9. Dchos sociales'!E20</f>
        <v>0</v>
      </c>
      <c r="E68" s="252">
        <f>+'9. Dchos sociales'!F20</f>
        <v>7.3358930899999999</v>
      </c>
      <c r="F68" s="233">
        <f>+'9. Dchos sociales'!G20</f>
        <v>0</v>
      </c>
      <c r="G68" s="234">
        <f>+'9. Dchos sociales'!H20</f>
        <v>0</v>
      </c>
      <c r="H68" s="234">
        <v>0</v>
      </c>
      <c r="I68" s="235">
        <f t="shared" si="39"/>
        <v>7.3358930899999999</v>
      </c>
      <c r="K68" s="232">
        <f>+'9. Dchos sociales'!J20</f>
        <v>0</v>
      </c>
      <c r="L68" s="252">
        <f>+'9. Dchos sociales'!K20</f>
        <v>7.3358930899999999</v>
      </c>
      <c r="M68" s="233">
        <f>+'9. Dchos sociales'!L20</f>
        <v>0</v>
      </c>
      <c r="N68" s="233">
        <f>+'9. Dchos sociales'!M20</f>
        <v>0</v>
      </c>
      <c r="O68" s="471">
        <v>0</v>
      </c>
      <c r="P68" s="235">
        <f t="shared" si="40"/>
        <v>7.3358930899999999</v>
      </c>
      <c r="R68" s="232">
        <f>+'9. Dchos sociales'!O20</f>
        <v>5.7013194299999999</v>
      </c>
      <c r="S68" s="252">
        <f>+'9. Dchos sociales'!P20</f>
        <v>5.7013194299999999</v>
      </c>
      <c r="T68" s="257">
        <f>+'9. Dchos sociales'!Q20</f>
        <v>5.7013194299999999</v>
      </c>
      <c r="V68" s="430"/>
    </row>
    <row r="69" spans="2:22" ht="15.75" thickBot="1" x14ac:dyDescent="0.3">
      <c r="D69" s="230"/>
      <c r="E69" s="230"/>
      <c r="F69" s="230"/>
      <c r="G69" s="230"/>
      <c r="H69" s="230"/>
      <c r="I69" s="230"/>
      <c r="K69" s="230"/>
      <c r="L69" s="230"/>
      <c r="M69" s="230"/>
      <c r="N69" s="230"/>
      <c r="O69" s="230"/>
      <c r="P69" s="230"/>
      <c r="R69" s="230"/>
      <c r="S69" s="230"/>
      <c r="T69" s="230"/>
      <c r="V69" s="430"/>
    </row>
    <row r="70" spans="2:22" ht="16.5" thickBot="1" x14ac:dyDescent="0.3">
      <c r="B70" s="26" t="s">
        <v>455</v>
      </c>
      <c r="D70" s="218">
        <f t="shared" ref="D70:I70" si="41">SUM(D71:D73)</f>
        <v>0</v>
      </c>
      <c r="E70" s="249">
        <f t="shared" si="41"/>
        <v>2.5337074500000001</v>
      </c>
      <c r="F70" s="219">
        <f t="shared" si="41"/>
        <v>4.24101339</v>
      </c>
      <c r="G70" s="220">
        <f t="shared" si="41"/>
        <v>1.3003167200000001</v>
      </c>
      <c r="H70" s="220">
        <f t="shared" si="41"/>
        <v>0</v>
      </c>
      <c r="I70" s="221">
        <f t="shared" si="41"/>
        <v>8.0750375600000002</v>
      </c>
      <c r="K70" s="218">
        <f t="shared" ref="K70:P70" si="42">SUM(K71:K73)</f>
        <v>0</v>
      </c>
      <c r="L70" s="249">
        <f t="shared" si="42"/>
        <v>2.5337074500000001</v>
      </c>
      <c r="M70" s="219">
        <f t="shared" si="42"/>
        <v>4.24101339</v>
      </c>
      <c r="N70" s="219">
        <f t="shared" si="42"/>
        <v>0.56146737999999996</v>
      </c>
      <c r="O70" s="469">
        <f t="shared" si="42"/>
        <v>0.73884934000000002</v>
      </c>
      <c r="P70" s="221">
        <f t="shared" si="42"/>
        <v>8.0750375600000002</v>
      </c>
      <c r="R70" s="218">
        <f>SUM(R71:R73)</f>
        <v>5.9269661300000003</v>
      </c>
      <c r="S70" s="249">
        <f>SUM(S71:S73)</f>
        <v>5.7419724100000007</v>
      </c>
      <c r="T70" s="256">
        <f>SUM(T71:T73)</f>
        <v>4.6152919200000007</v>
      </c>
      <c r="U70" s="430"/>
      <c r="V70" s="430"/>
    </row>
    <row r="71" spans="2:22" ht="15.75" x14ac:dyDescent="0.25">
      <c r="B71" s="26"/>
      <c r="C71" s="1" t="s">
        <v>456</v>
      </c>
      <c r="D71" s="222">
        <v>0</v>
      </c>
      <c r="E71" s="250">
        <f>+'10. Cultura'!E9</f>
        <v>0.73138018000000005</v>
      </c>
      <c r="F71" s="250">
        <f>+'10. Cultura'!F9</f>
        <v>2.72009846</v>
      </c>
      <c r="G71" s="250">
        <f>+'10. Cultura'!G9</f>
        <v>0.42093079</v>
      </c>
      <c r="H71" s="250">
        <v>0</v>
      </c>
      <c r="I71" s="225">
        <f t="shared" ref="I71:I73" si="43">SUM(D71:H71)</f>
        <v>3.8724094299999998</v>
      </c>
      <c r="K71" s="222">
        <v>0</v>
      </c>
      <c r="L71" s="250">
        <f>+'10. Cultura'!I9</f>
        <v>0.73138018000000005</v>
      </c>
      <c r="M71" s="250">
        <f>+'10. Cultura'!J9</f>
        <v>2.72009846</v>
      </c>
      <c r="N71" s="223">
        <f>+'10. Cultura'!K9</f>
        <v>0.42093079</v>
      </c>
      <c r="O71" s="468">
        <f>+'10. Cultura'!L9</f>
        <v>0</v>
      </c>
      <c r="P71" s="225">
        <f t="shared" ref="P71:P73" si="44">SUM(K71:O71)</f>
        <v>3.8724094299999998</v>
      </c>
      <c r="R71" s="240">
        <f>+'10. Cultura'!M9</f>
        <v>3.77254545</v>
      </c>
      <c r="S71" s="241">
        <f>+'10. Cultura'!N9</f>
        <v>3.5875517600000002</v>
      </c>
      <c r="T71" s="358">
        <f>+'10. Cultura'!O9</f>
        <v>3.1380039700000002</v>
      </c>
      <c r="V71" s="430"/>
    </row>
    <row r="72" spans="2:22" ht="15.75" x14ac:dyDescent="0.25">
      <c r="C72" s="1" t="s">
        <v>457</v>
      </c>
      <c r="D72" s="236">
        <v>0</v>
      </c>
      <c r="E72" s="253">
        <f>+'10. Cultura'!E17</f>
        <v>0.25499275999999998</v>
      </c>
      <c r="F72" s="253">
        <f>+'10. Cultura'!F17</f>
        <v>0</v>
      </c>
      <c r="G72" s="253">
        <f>+'10. Cultura'!G17</f>
        <v>0</v>
      </c>
      <c r="H72" s="253">
        <v>0</v>
      </c>
      <c r="I72" s="239">
        <f t="shared" si="43"/>
        <v>0.25499275999999998</v>
      </c>
      <c r="K72" s="236">
        <v>0</v>
      </c>
      <c r="L72" s="253">
        <f>+'10. Cultura'!I17</f>
        <v>0.25499275999999998</v>
      </c>
      <c r="M72" s="253">
        <f>+'10. Cultura'!J17</f>
        <v>0</v>
      </c>
      <c r="N72" s="237">
        <f>+'10. Cultura'!K17</f>
        <v>0</v>
      </c>
      <c r="O72" s="472">
        <f>+'10. Cultura'!L17</f>
        <v>0</v>
      </c>
      <c r="P72" s="239">
        <f t="shared" si="44"/>
        <v>0.25499275999999998</v>
      </c>
      <c r="R72" s="236">
        <f>+'10. Cultura'!M17</f>
        <v>0.18</v>
      </c>
      <c r="S72" s="237">
        <f>+'10. Cultura'!N17</f>
        <v>0.18</v>
      </c>
      <c r="T72" s="368">
        <f>+'10. Cultura'!O17</f>
        <v>0.18</v>
      </c>
      <c r="V72" s="430"/>
    </row>
    <row r="73" spans="2:22" ht="16.5" thickBot="1" x14ac:dyDescent="0.3">
      <c r="C73" s="1" t="s">
        <v>458</v>
      </c>
      <c r="D73" s="232">
        <v>0</v>
      </c>
      <c r="E73" s="252">
        <f>+'10. Cultura'!E19</f>
        <v>1.54733451</v>
      </c>
      <c r="F73" s="252">
        <f>+'10. Cultura'!F19</f>
        <v>1.5209149300000002</v>
      </c>
      <c r="G73" s="252">
        <f>+'10. Cultura'!G19</f>
        <v>0.87938592999999998</v>
      </c>
      <c r="H73" s="252">
        <v>0</v>
      </c>
      <c r="I73" s="235">
        <f t="shared" si="43"/>
        <v>3.9476353700000004</v>
      </c>
      <c r="K73" s="232">
        <v>0</v>
      </c>
      <c r="L73" s="252">
        <f>+'10. Cultura'!I19</f>
        <v>1.54733451</v>
      </c>
      <c r="M73" s="252">
        <f>+'10. Cultura'!J19</f>
        <v>1.5209149300000002</v>
      </c>
      <c r="N73" s="233">
        <f>+'10. Cultura'!K19</f>
        <v>0.14053658999999999</v>
      </c>
      <c r="O73" s="471">
        <f>+'10. Cultura'!L19</f>
        <v>0.73884934000000002</v>
      </c>
      <c r="P73" s="235">
        <f t="shared" si="44"/>
        <v>3.9476353700000004</v>
      </c>
      <c r="R73" s="232">
        <f>+'10. Cultura'!M19</f>
        <v>1.9744206799999999</v>
      </c>
      <c r="S73" s="233">
        <f>+'10. Cultura'!N19</f>
        <v>1.9744206499999999</v>
      </c>
      <c r="T73" s="266">
        <f>+'10. Cultura'!O19</f>
        <v>1.2972879500000001</v>
      </c>
      <c r="V73" s="430"/>
    </row>
    <row r="74" spans="2:22" ht="15.75" thickBot="1" x14ac:dyDescent="0.3">
      <c r="D74" s="230"/>
      <c r="E74" s="230"/>
      <c r="F74" s="230"/>
      <c r="G74" s="230"/>
      <c r="H74" s="230"/>
      <c r="I74" s="230"/>
      <c r="K74" s="230"/>
      <c r="L74" s="230"/>
      <c r="M74" s="230"/>
      <c r="N74" s="230"/>
      <c r="O74" s="230"/>
      <c r="P74" s="230"/>
      <c r="R74" s="230"/>
      <c r="S74" s="230"/>
      <c r="T74" s="230"/>
      <c r="V74" s="430"/>
    </row>
    <row r="75" spans="2:22" ht="19.5" thickBot="1" x14ac:dyDescent="0.3">
      <c r="B75" s="244" t="s">
        <v>24</v>
      </c>
      <c r="C75" s="26"/>
      <c r="D75" s="301">
        <f t="shared" ref="D75:I75" si="45">+D12+D20+D28+D49+D45+D54+D65+D24+D62+D70</f>
        <v>16.043428079999998</v>
      </c>
      <c r="E75" s="298">
        <f t="shared" si="45"/>
        <v>330.26945742999993</v>
      </c>
      <c r="F75" s="298">
        <f t="shared" si="45"/>
        <v>220.23510887</v>
      </c>
      <c r="G75" s="299">
        <f t="shared" si="45"/>
        <v>170.85783072000001</v>
      </c>
      <c r="H75" s="299">
        <f t="shared" si="45"/>
        <v>53.552370759999995</v>
      </c>
      <c r="I75" s="246">
        <f t="shared" si="45"/>
        <v>790.95819586000005</v>
      </c>
      <c r="J75" s="300"/>
      <c r="K75" s="301">
        <f t="shared" ref="K75:P75" si="46">+K12+K20+K28+K49+K45+K54+K65+K24+K62+K70</f>
        <v>16.043428079999998</v>
      </c>
      <c r="L75" s="298">
        <f t="shared" si="46"/>
        <v>293.45183625999999</v>
      </c>
      <c r="M75" s="298">
        <f t="shared" si="46"/>
        <v>195.85738903999999</v>
      </c>
      <c r="N75" s="299">
        <f t="shared" si="46"/>
        <v>156.47579866000004</v>
      </c>
      <c r="O75" s="533">
        <f t="shared" si="46"/>
        <v>116.08985998</v>
      </c>
      <c r="P75" s="246">
        <f t="shared" si="46"/>
        <v>777.91831202000003</v>
      </c>
      <c r="Q75" s="300"/>
      <c r="R75" s="301">
        <f>+R12+R20+R28+R49+R45+R54+R65+R24+R62+R70</f>
        <v>739.00068389</v>
      </c>
      <c r="S75" s="298">
        <f>+S12+S20+S28+S49+S45+S54+S65+S24+S62+S70</f>
        <v>662.67597078000006</v>
      </c>
      <c r="T75" s="302">
        <f>+T12+T20+T28+T49+T45+T54+T65+T24+T62+T70</f>
        <v>412.10659619539024</v>
      </c>
      <c r="U75" s="430"/>
      <c r="V75" s="430"/>
    </row>
    <row r="76" spans="2:22" ht="18.75" x14ac:dyDescent="0.25">
      <c r="B76" s="244"/>
      <c r="C76" s="26"/>
      <c r="D76" s="262"/>
      <c r="E76" s="262"/>
      <c r="F76" s="262"/>
      <c r="G76" s="262"/>
      <c r="H76" s="262"/>
      <c r="I76" s="263"/>
      <c r="K76" s="262"/>
      <c r="L76" s="262"/>
      <c r="M76" s="262"/>
      <c r="N76" s="262"/>
      <c r="O76" s="510"/>
      <c r="P76" s="530"/>
      <c r="R76" s="431"/>
      <c r="S76" s="431"/>
      <c r="T76" s="431"/>
    </row>
    <row r="77" spans="2:22" x14ac:dyDescent="0.25">
      <c r="B77" s="599" t="s">
        <v>25</v>
      </c>
      <c r="C77" s="599"/>
      <c r="D77" s="599"/>
      <c r="E77" s="599"/>
      <c r="F77" s="599"/>
      <c r="G77" s="599"/>
      <c r="H77" s="599"/>
      <c r="I77" s="599"/>
      <c r="J77" s="599"/>
      <c r="K77" s="599"/>
      <c r="L77" s="599"/>
      <c r="M77" s="599"/>
      <c r="N77" s="599"/>
      <c r="O77" s="599"/>
      <c r="P77" s="599"/>
      <c r="Q77" s="599"/>
      <c r="R77" s="599"/>
      <c r="S77" s="599"/>
      <c r="T77" s="599"/>
    </row>
    <row r="78" spans="2:22" x14ac:dyDescent="0.25">
      <c r="B78" s="599" t="s">
        <v>26</v>
      </c>
      <c r="C78" s="599"/>
      <c r="D78" s="599"/>
      <c r="E78" s="599"/>
      <c r="F78" s="599"/>
      <c r="G78" s="599"/>
      <c r="H78" s="599"/>
      <c r="I78" s="599"/>
      <c r="J78" s="599"/>
      <c r="K78" s="599"/>
      <c r="L78" s="599"/>
      <c r="M78" s="599"/>
      <c r="N78" s="599"/>
      <c r="O78" s="599"/>
      <c r="P78" s="599"/>
      <c r="Q78" s="599"/>
      <c r="R78" s="599"/>
      <c r="S78" s="599"/>
      <c r="T78" s="599"/>
    </row>
    <row r="79" spans="2:22" ht="26.25" customHeight="1" x14ac:dyDescent="0.25">
      <c r="B79" s="598" t="s">
        <v>526</v>
      </c>
      <c r="C79" s="598"/>
      <c r="D79" s="598"/>
      <c r="E79" s="598"/>
      <c r="F79" s="598"/>
      <c r="G79" s="598"/>
      <c r="H79" s="598"/>
      <c r="I79" s="598"/>
      <c r="J79" s="598"/>
      <c r="K79" s="598"/>
      <c r="L79" s="598"/>
      <c r="M79" s="598"/>
      <c r="N79" s="598"/>
      <c r="O79" s="598"/>
      <c r="P79" s="598"/>
      <c r="Q79" s="598"/>
      <c r="R79" s="598"/>
      <c r="S79" s="598"/>
      <c r="T79" s="598"/>
    </row>
    <row r="80" spans="2:22" x14ac:dyDescent="0.25">
      <c r="B80" s="111"/>
    </row>
    <row r="81" spans="2:23" x14ac:dyDescent="0.25">
      <c r="B81" s="111"/>
    </row>
    <row r="82" spans="2:23" ht="21" x14ac:dyDescent="0.25">
      <c r="B82" s="593" t="s">
        <v>27</v>
      </c>
      <c r="C82" s="593"/>
      <c r="D82" s="593"/>
      <c r="E82" s="593"/>
      <c r="F82" s="593"/>
      <c r="G82" s="593"/>
      <c r="H82" s="593"/>
      <c r="I82" s="593"/>
      <c r="J82" s="593"/>
      <c r="K82" s="593"/>
      <c r="L82" s="593"/>
      <c r="M82" s="593"/>
      <c r="N82" s="593"/>
      <c r="O82" s="593"/>
      <c r="P82" s="593"/>
      <c r="Q82" s="593"/>
      <c r="R82" s="593"/>
      <c r="S82" s="593"/>
      <c r="T82" s="593"/>
    </row>
    <row r="83" spans="2:23" ht="15.75" thickBot="1" x14ac:dyDescent="0.3"/>
    <row r="84" spans="2:23" ht="21" customHeight="1" thickBot="1" x14ac:dyDescent="0.3">
      <c r="D84" s="594" t="s">
        <v>1</v>
      </c>
      <c r="E84" s="595"/>
      <c r="F84" s="595"/>
      <c r="G84" s="595"/>
      <c r="H84" s="595"/>
      <c r="I84" s="596"/>
      <c r="K84" s="594" t="s">
        <v>2</v>
      </c>
      <c r="L84" s="595"/>
      <c r="M84" s="595"/>
      <c r="N84" s="595"/>
      <c r="O84" s="595"/>
      <c r="P84" s="596"/>
      <c r="R84" s="594" t="s">
        <v>3</v>
      </c>
      <c r="S84" s="595"/>
      <c r="T84" s="596"/>
    </row>
    <row r="85" spans="2:23" ht="30.75" thickBot="1" x14ac:dyDescent="0.3">
      <c r="D85" s="214">
        <v>2020</v>
      </c>
      <c r="E85" s="248">
        <v>2021</v>
      </c>
      <c r="F85" s="215">
        <v>2022</v>
      </c>
      <c r="G85" s="215">
        <v>2023</v>
      </c>
      <c r="H85" s="466" t="s">
        <v>528</v>
      </c>
      <c r="I85" s="217" t="s">
        <v>466</v>
      </c>
      <c r="K85" s="214">
        <v>2020</v>
      </c>
      <c r="L85" s="248">
        <v>2021</v>
      </c>
      <c r="M85" s="215">
        <v>2022</v>
      </c>
      <c r="N85" s="475">
        <v>2023</v>
      </c>
      <c r="O85" s="466" t="s">
        <v>528</v>
      </c>
      <c r="P85" s="217" t="s">
        <v>529</v>
      </c>
      <c r="R85" s="265" t="s">
        <v>4</v>
      </c>
      <c r="S85" s="76" t="s">
        <v>5</v>
      </c>
      <c r="T85" s="76" t="s">
        <v>6</v>
      </c>
    </row>
    <row r="86" spans="2:23" ht="6.75" customHeight="1" x14ac:dyDescent="0.25"/>
    <row r="87" spans="2:23" x14ac:dyDescent="0.25">
      <c r="C87" s="1" t="s">
        <v>10</v>
      </c>
      <c r="D87" s="230">
        <f>+D31+D55</f>
        <v>2.1778209999999998</v>
      </c>
      <c r="E87" s="230">
        <f>+E31+E55</f>
        <v>31.417536999999999</v>
      </c>
      <c r="F87" s="230">
        <f>+F31+F55</f>
        <v>14.55391818</v>
      </c>
      <c r="G87" s="230">
        <f>+G31+G55</f>
        <v>0.37168329</v>
      </c>
      <c r="H87" s="230">
        <f>+H31+H55</f>
        <v>10</v>
      </c>
      <c r="I87" s="247">
        <f>SUM(D87:H87)</f>
        <v>58.520959470000001</v>
      </c>
      <c r="K87" s="230">
        <f>+K31+K55</f>
        <v>2.1778209999999998</v>
      </c>
      <c r="L87" s="230">
        <f>+L31+L55</f>
        <v>31.417536999999999</v>
      </c>
      <c r="M87" s="230">
        <f>+M31+M55</f>
        <v>14.55391818</v>
      </c>
      <c r="N87" s="230">
        <f>+N31+N55</f>
        <v>0</v>
      </c>
      <c r="O87" s="230">
        <f>+O31+O55</f>
        <v>10.37168329</v>
      </c>
      <c r="P87" s="247">
        <f>SUM(K87:O87)</f>
        <v>58.520959470000001</v>
      </c>
      <c r="R87" s="247">
        <f>+R31+R55</f>
        <v>58.675268414986633</v>
      </c>
      <c r="S87" s="247">
        <f>+S31+S55</f>
        <v>40.303052944986639</v>
      </c>
      <c r="T87" s="247">
        <f>+T31+T55</f>
        <v>21.205748654986632</v>
      </c>
      <c r="U87" s="230"/>
      <c r="V87" s="230"/>
      <c r="W87" s="230"/>
    </row>
    <row r="88" spans="2:23" x14ac:dyDescent="0.25">
      <c r="C88" s="1" t="s">
        <v>9</v>
      </c>
      <c r="D88" s="230">
        <f>+D21+D25</f>
        <v>7.5960000000000001</v>
      </c>
      <c r="E88" s="230">
        <f>+E21+E25</f>
        <v>79.103390000000005</v>
      </c>
      <c r="F88" s="230">
        <f>+F21+F25</f>
        <v>45.883809999999997</v>
      </c>
      <c r="G88" s="230">
        <f>+G21+G25</f>
        <v>11.134775429999999</v>
      </c>
      <c r="H88" s="230">
        <f>+H21+H25</f>
        <v>11.30401852</v>
      </c>
      <c r="I88" s="247">
        <f t="shared" ref="I88:I117" si="47">SUM(D88:H88)</f>
        <v>155.02199395</v>
      </c>
      <c r="K88" s="230">
        <f>+K21+K25</f>
        <v>7.5960000000000001</v>
      </c>
      <c r="L88" s="230">
        <f>+L21+L25</f>
        <v>79.103390000000005</v>
      </c>
      <c r="M88" s="230">
        <f>+M21+M25</f>
        <v>12.145</v>
      </c>
      <c r="N88" s="230">
        <f>+N21+N25</f>
        <v>26.812180430000002</v>
      </c>
      <c r="O88" s="230">
        <f>+O21+O25</f>
        <v>28.173423519999997</v>
      </c>
      <c r="P88" s="247">
        <f t="shared" ref="P88:P117" si="48">SUM(K88:O88)</f>
        <v>153.82999394999999</v>
      </c>
      <c r="R88" s="373">
        <f>+R21+R25</f>
        <v>184.38319859000001</v>
      </c>
      <c r="S88" s="373">
        <f>+S21+S25</f>
        <v>154.84092598999999</v>
      </c>
      <c r="T88" s="373">
        <f>+T21+T25</f>
        <v>59.389841439999991</v>
      </c>
      <c r="U88" s="230"/>
      <c r="V88" s="230"/>
      <c r="W88" s="230"/>
    </row>
    <row r="89" spans="2:23" x14ac:dyDescent="0.25">
      <c r="C89" s="1" t="s">
        <v>28</v>
      </c>
      <c r="D89" s="230">
        <v>0</v>
      </c>
      <c r="E89" s="230">
        <v>0</v>
      </c>
      <c r="F89" s="230">
        <v>0</v>
      </c>
      <c r="G89" s="230">
        <v>0</v>
      </c>
      <c r="H89" s="230">
        <v>0</v>
      </c>
      <c r="I89" s="247">
        <f t="shared" si="47"/>
        <v>0</v>
      </c>
      <c r="K89" s="230">
        <v>0</v>
      </c>
      <c r="L89" s="230">
        <v>0</v>
      </c>
      <c r="M89" s="230">
        <v>0</v>
      </c>
      <c r="N89" s="230">
        <v>0</v>
      </c>
      <c r="O89" s="230">
        <v>0</v>
      </c>
      <c r="P89" s="247">
        <f t="shared" si="48"/>
        <v>0</v>
      </c>
      <c r="R89" s="247">
        <v>0</v>
      </c>
      <c r="S89" s="247">
        <v>0</v>
      </c>
      <c r="T89" s="247">
        <v>0</v>
      </c>
      <c r="U89" s="230"/>
      <c r="V89" s="230"/>
      <c r="W89" s="230"/>
    </row>
    <row r="90" spans="2:23" x14ac:dyDescent="0.25">
      <c r="C90" s="1" t="s">
        <v>29</v>
      </c>
      <c r="D90" s="230">
        <f>+D56+D32+D63</f>
        <v>0</v>
      </c>
      <c r="E90" s="230">
        <f>+E56+E32+E63</f>
        <v>21.068759</v>
      </c>
      <c r="F90" s="230">
        <f>+F56+F32+F63</f>
        <v>8.2168320000000001</v>
      </c>
      <c r="G90" s="230">
        <f>+G56+G32+G63</f>
        <v>0.62232187000000005</v>
      </c>
      <c r="H90" s="230">
        <f>+H56+H32+H63</f>
        <v>0</v>
      </c>
      <c r="I90" s="247">
        <f t="shared" si="47"/>
        <v>29.907912870000001</v>
      </c>
      <c r="K90" s="230">
        <f>+K56+K32+K63</f>
        <v>0</v>
      </c>
      <c r="L90" s="230">
        <f>+L56+L32+L63</f>
        <v>21.068759</v>
      </c>
      <c r="M90" s="230">
        <f>+M56+M32+M63</f>
        <v>8.2168320000000001</v>
      </c>
      <c r="N90" s="230">
        <f>+N56+N32+N63</f>
        <v>0.62232187000000005</v>
      </c>
      <c r="O90" s="230">
        <f>+O56+O32+O63</f>
        <v>0</v>
      </c>
      <c r="P90" s="247">
        <f t="shared" si="48"/>
        <v>29.907912870000001</v>
      </c>
      <c r="R90" s="247">
        <f>+R56+R32+R63</f>
        <v>26.962017879999998</v>
      </c>
      <c r="S90" s="247">
        <f>+S56+S32+S63</f>
        <v>26.905078329999995</v>
      </c>
      <c r="T90" s="247">
        <f>+T56+T32+T63</f>
        <v>19.23200018</v>
      </c>
      <c r="U90" s="230"/>
      <c r="V90" s="230"/>
      <c r="W90" s="230"/>
    </row>
    <row r="91" spans="2:23" x14ac:dyDescent="0.25">
      <c r="C91" s="1" t="s">
        <v>7</v>
      </c>
      <c r="D91" s="230">
        <f>+D57</f>
        <v>0</v>
      </c>
      <c r="E91" s="230">
        <f t="shared" ref="E91:H91" si="49">+E57</f>
        <v>2.3199459999999998</v>
      </c>
      <c r="F91" s="230">
        <f t="shared" si="49"/>
        <v>3.1335600000000001</v>
      </c>
      <c r="G91" s="230">
        <f t="shared" si="49"/>
        <v>0</v>
      </c>
      <c r="H91" s="230">
        <f t="shared" si="49"/>
        <v>5.4557749399999995</v>
      </c>
      <c r="I91" s="247">
        <f t="shared" si="47"/>
        <v>10.909280939999999</v>
      </c>
      <c r="K91" s="230">
        <f>+K57</f>
        <v>0</v>
      </c>
      <c r="L91" s="230">
        <f t="shared" ref="L91:O91" si="50">+L57</f>
        <v>2.3199459999999998</v>
      </c>
      <c r="M91" s="230">
        <f t="shared" si="50"/>
        <v>3.1335600000000001</v>
      </c>
      <c r="N91" s="230">
        <f t="shared" si="50"/>
        <v>0</v>
      </c>
      <c r="O91" s="230">
        <f t="shared" si="50"/>
        <v>1.7334000000000001</v>
      </c>
      <c r="P91" s="247">
        <f t="shared" si="48"/>
        <v>7.1869060000000005</v>
      </c>
      <c r="R91" s="247">
        <f t="shared" ref="R91:T91" si="51">+R57</f>
        <v>10.280681749999999</v>
      </c>
      <c r="S91" s="247">
        <f t="shared" si="51"/>
        <v>9.5907407800000009</v>
      </c>
      <c r="T91" s="373">
        <f t="shared" si="51"/>
        <v>4.2863630000000006</v>
      </c>
      <c r="U91" s="230"/>
      <c r="V91" s="230"/>
      <c r="W91" s="230"/>
    </row>
    <row r="92" spans="2:23" x14ac:dyDescent="0.25">
      <c r="C92" s="1" t="s">
        <v>30</v>
      </c>
      <c r="D92" s="230">
        <f>+D58</f>
        <v>0</v>
      </c>
      <c r="E92" s="230">
        <f t="shared" ref="E92:H92" si="52">+E58</f>
        <v>1.0198400000000001</v>
      </c>
      <c r="F92" s="230">
        <f t="shared" si="52"/>
        <v>3.6906749999999997</v>
      </c>
      <c r="G92" s="230">
        <f t="shared" si="52"/>
        <v>0</v>
      </c>
      <c r="H92" s="230">
        <f t="shared" si="52"/>
        <v>0</v>
      </c>
      <c r="I92" s="247">
        <f t="shared" si="47"/>
        <v>4.710515</v>
      </c>
      <c r="K92" s="230">
        <f>+K58</f>
        <v>0</v>
      </c>
      <c r="L92" s="230">
        <f t="shared" ref="L92:O92" si="53">+L58</f>
        <v>1.0198400000000001</v>
      </c>
      <c r="M92" s="230">
        <f t="shared" si="53"/>
        <v>3.6906749999999997</v>
      </c>
      <c r="N92" s="230">
        <f t="shared" si="53"/>
        <v>0</v>
      </c>
      <c r="O92" s="230">
        <f t="shared" si="53"/>
        <v>0</v>
      </c>
      <c r="P92" s="247">
        <f t="shared" si="48"/>
        <v>4.710515</v>
      </c>
      <c r="R92" s="247">
        <f t="shared" ref="R92:T92" si="54">+R58</f>
        <v>4.4730360000000005</v>
      </c>
      <c r="S92" s="247">
        <f t="shared" si="54"/>
        <v>4.4730360000000005</v>
      </c>
      <c r="T92" s="247">
        <f t="shared" si="54"/>
        <v>2.3617360000000001</v>
      </c>
      <c r="U92" s="230"/>
      <c r="V92" s="230"/>
      <c r="W92" s="230"/>
    </row>
    <row r="93" spans="2:23" x14ac:dyDescent="0.25">
      <c r="C93" s="1" t="s">
        <v>11</v>
      </c>
      <c r="D93" s="230">
        <f t="shared" ref="D93:H94" si="55">+D33</f>
        <v>0</v>
      </c>
      <c r="E93" s="230">
        <f t="shared" si="55"/>
        <v>14.995251999999999</v>
      </c>
      <c r="F93" s="230">
        <f t="shared" si="55"/>
        <v>0</v>
      </c>
      <c r="G93" s="230">
        <f t="shared" si="55"/>
        <v>17.255671000000003</v>
      </c>
      <c r="H93" s="230">
        <f t="shared" si="55"/>
        <v>0.35</v>
      </c>
      <c r="I93" s="247">
        <f t="shared" si="47"/>
        <v>32.600923000000002</v>
      </c>
      <c r="K93" s="230">
        <f t="shared" ref="K93:O94" si="56">+K33</f>
        <v>0</v>
      </c>
      <c r="L93" s="230">
        <f t="shared" si="56"/>
        <v>12.222875999999999</v>
      </c>
      <c r="M93" s="230">
        <f t="shared" si="56"/>
        <v>2.772376</v>
      </c>
      <c r="N93" s="230">
        <f t="shared" si="56"/>
        <v>17.255671000000003</v>
      </c>
      <c r="O93" s="230">
        <f t="shared" si="56"/>
        <v>0.35</v>
      </c>
      <c r="P93" s="247">
        <f t="shared" si="48"/>
        <v>32.600923000000002</v>
      </c>
      <c r="R93" s="247">
        <f t="shared" ref="R93:T94" si="57">+R33</f>
        <v>23.734567297730948</v>
      </c>
      <c r="S93" s="373">
        <f t="shared" si="57"/>
        <v>18.678742597730949</v>
      </c>
      <c r="T93" s="373">
        <f t="shared" si="57"/>
        <v>2.586995867730951</v>
      </c>
      <c r="U93" s="230"/>
      <c r="V93" s="230"/>
      <c r="W93" s="230"/>
    </row>
    <row r="94" spans="2:23" x14ac:dyDescent="0.25">
      <c r="C94" s="1" t="s">
        <v>12</v>
      </c>
      <c r="D94" s="230">
        <f t="shared" si="55"/>
        <v>0</v>
      </c>
      <c r="E94" s="230">
        <f t="shared" si="55"/>
        <v>2.3135840000000001</v>
      </c>
      <c r="F94" s="230">
        <f t="shared" si="55"/>
        <v>0</v>
      </c>
      <c r="G94" s="230">
        <f t="shared" si="55"/>
        <v>2.7730800000000002</v>
      </c>
      <c r="H94" s="230">
        <f t="shared" si="55"/>
        <v>0</v>
      </c>
      <c r="I94" s="247">
        <f t="shared" si="47"/>
        <v>5.0866640000000007</v>
      </c>
      <c r="K94" s="230">
        <f t="shared" si="56"/>
        <v>0</v>
      </c>
      <c r="L94" s="230">
        <f t="shared" si="56"/>
        <v>2.3135839999999996</v>
      </c>
      <c r="M94" s="230">
        <f t="shared" si="56"/>
        <v>0</v>
      </c>
      <c r="N94" s="230">
        <f t="shared" si="56"/>
        <v>2.7730800000000002</v>
      </c>
      <c r="O94" s="230">
        <f t="shared" si="56"/>
        <v>0</v>
      </c>
      <c r="P94" s="247">
        <f t="shared" si="48"/>
        <v>5.0866639999999999</v>
      </c>
      <c r="R94" s="247">
        <f t="shared" si="57"/>
        <v>4.0635905172824174</v>
      </c>
      <c r="S94" s="247">
        <f t="shared" si="57"/>
        <v>3.7915905172824171</v>
      </c>
      <c r="T94" s="247">
        <f t="shared" si="57"/>
        <v>0.65110294267267033</v>
      </c>
      <c r="U94" s="230"/>
      <c r="V94" s="230"/>
      <c r="W94" s="230"/>
    </row>
    <row r="95" spans="2:23" x14ac:dyDescent="0.25">
      <c r="C95" s="1" t="s">
        <v>31</v>
      </c>
      <c r="D95" s="230">
        <v>0</v>
      </c>
      <c r="E95" s="230">
        <v>0</v>
      </c>
      <c r="F95" s="230">
        <v>0</v>
      </c>
      <c r="G95" s="230">
        <v>0</v>
      </c>
      <c r="H95" s="230">
        <v>0</v>
      </c>
      <c r="I95" s="247">
        <f t="shared" si="47"/>
        <v>0</v>
      </c>
      <c r="K95" s="230">
        <v>0</v>
      </c>
      <c r="L95" s="230">
        <v>0</v>
      </c>
      <c r="M95" s="230">
        <v>0</v>
      </c>
      <c r="N95" s="230">
        <v>0</v>
      </c>
      <c r="O95" s="230">
        <v>0</v>
      </c>
      <c r="P95" s="247">
        <f t="shared" si="48"/>
        <v>0</v>
      </c>
      <c r="R95" s="247">
        <v>0</v>
      </c>
      <c r="S95" s="247">
        <v>0</v>
      </c>
      <c r="T95" s="247">
        <v>0</v>
      </c>
      <c r="U95" s="230"/>
      <c r="V95" s="230"/>
      <c r="W95" s="230"/>
    </row>
    <row r="96" spans="2:23" x14ac:dyDescent="0.25">
      <c r="C96" s="1" t="s">
        <v>13</v>
      </c>
      <c r="D96" s="230">
        <f>+D35</f>
        <v>0</v>
      </c>
      <c r="E96" s="230">
        <f>+E35</f>
        <v>31.21756748</v>
      </c>
      <c r="F96" s="230">
        <f>+F35</f>
        <v>23.760342059999999</v>
      </c>
      <c r="G96" s="230">
        <f>+G35</f>
        <v>23.927470070000002</v>
      </c>
      <c r="H96" s="230">
        <f>+H35</f>
        <v>0</v>
      </c>
      <c r="I96" s="247">
        <f t="shared" si="47"/>
        <v>78.905379609999997</v>
      </c>
      <c r="K96" s="230">
        <f>+K35</f>
        <v>0</v>
      </c>
      <c r="L96" s="230">
        <f>+L35</f>
        <v>31.21756748</v>
      </c>
      <c r="M96" s="230">
        <f>+M35</f>
        <v>23.760342059999999</v>
      </c>
      <c r="N96" s="230">
        <f>+N35</f>
        <v>18.716897670000002</v>
      </c>
      <c r="O96" s="230">
        <f>+O35</f>
        <v>0</v>
      </c>
      <c r="P96" s="247">
        <f t="shared" si="48"/>
        <v>73.694807209999993</v>
      </c>
      <c r="R96" s="247">
        <f>+R35</f>
        <v>88.248899660000006</v>
      </c>
      <c r="S96" s="247">
        <f>+S35</f>
        <v>88.248899660000006</v>
      </c>
      <c r="T96" s="247">
        <f>+T35</f>
        <v>56.608983279999997</v>
      </c>
      <c r="U96" s="230"/>
      <c r="V96" s="230"/>
      <c r="W96" s="230"/>
    </row>
    <row r="97" spans="3:23" x14ac:dyDescent="0.25">
      <c r="C97" s="1" t="s">
        <v>8</v>
      </c>
      <c r="D97" s="230">
        <f t="shared" ref="D97:I97" si="58">+D13+D22+D46+D59</f>
        <v>0</v>
      </c>
      <c r="E97" s="230">
        <f t="shared" si="58"/>
        <v>3.5041411299999998</v>
      </c>
      <c r="F97" s="230">
        <f t="shared" si="58"/>
        <v>10.49129207</v>
      </c>
      <c r="G97" s="230">
        <f t="shared" si="58"/>
        <v>14.41012909</v>
      </c>
      <c r="H97" s="230">
        <f t="shared" si="58"/>
        <v>0</v>
      </c>
      <c r="I97" s="247">
        <f t="shared" si="58"/>
        <v>28.405562290000002</v>
      </c>
      <c r="K97" s="230">
        <f t="shared" ref="K97:P97" si="59">+K13+K22+K46+K59</f>
        <v>0</v>
      </c>
      <c r="L97" s="230">
        <f t="shared" si="59"/>
        <v>3.5041411299999998</v>
      </c>
      <c r="M97" s="230">
        <f t="shared" si="59"/>
        <v>10.49129207</v>
      </c>
      <c r="N97" s="230">
        <f t="shared" si="59"/>
        <v>6.7282514400000011</v>
      </c>
      <c r="O97" s="230">
        <f t="shared" si="59"/>
        <v>6.0172801499999995</v>
      </c>
      <c r="P97" s="247">
        <f t="shared" si="59"/>
        <v>26.74096479</v>
      </c>
      <c r="R97" s="373">
        <f>+R13+R22+R46+R59</f>
        <v>29.163328670000002</v>
      </c>
      <c r="S97" s="373">
        <f>+S13+S22+S46+S59</f>
        <v>25.514897860000001</v>
      </c>
      <c r="T97" s="247">
        <f>+T13+T22+T46+T59</f>
        <v>15.249496660000002</v>
      </c>
      <c r="U97" s="230"/>
      <c r="V97" s="230"/>
      <c r="W97" s="230"/>
    </row>
    <row r="98" spans="3:23" x14ac:dyDescent="0.25">
      <c r="C98" s="1" t="s">
        <v>32</v>
      </c>
      <c r="D98" s="230">
        <f>+D60</f>
        <v>0</v>
      </c>
      <c r="E98" s="230">
        <f t="shared" ref="E98:H98" si="60">+E60</f>
        <v>10.17333305</v>
      </c>
      <c r="F98" s="230">
        <f t="shared" si="60"/>
        <v>4.2616148100000002</v>
      </c>
      <c r="G98" s="230">
        <f t="shared" si="60"/>
        <v>0</v>
      </c>
      <c r="H98" s="230">
        <f t="shared" si="60"/>
        <v>14.836457299999999</v>
      </c>
      <c r="I98" s="247">
        <f t="shared" si="47"/>
        <v>29.27140516</v>
      </c>
      <c r="K98" s="230">
        <f>+K60</f>
        <v>0</v>
      </c>
      <c r="L98" s="230">
        <f t="shared" ref="L98:O98" si="61">+L60</f>
        <v>10.17333305</v>
      </c>
      <c r="M98" s="230">
        <f t="shared" si="61"/>
        <v>4.2616148100000002</v>
      </c>
      <c r="N98" s="230">
        <f t="shared" si="61"/>
        <v>0</v>
      </c>
      <c r="O98" s="230">
        <f t="shared" si="61"/>
        <v>14.836457299999999</v>
      </c>
      <c r="P98" s="247">
        <f t="shared" si="48"/>
        <v>29.27140516</v>
      </c>
      <c r="R98" s="247">
        <f t="shared" ref="R98:T98" si="62">+R60</f>
        <v>20.652438530000001</v>
      </c>
      <c r="S98" s="247">
        <f t="shared" si="62"/>
        <v>20.652438530000001</v>
      </c>
      <c r="T98" s="247">
        <f t="shared" si="62"/>
        <v>18.381661139999999</v>
      </c>
      <c r="U98" s="230"/>
      <c r="V98" s="230"/>
      <c r="W98" s="230"/>
    </row>
    <row r="99" spans="3:23" x14ac:dyDescent="0.25">
      <c r="C99" s="1" t="s">
        <v>33</v>
      </c>
      <c r="D99" s="230">
        <f>+D36+D14</f>
        <v>0</v>
      </c>
      <c r="E99" s="230">
        <f>+E36+E14</f>
        <v>0</v>
      </c>
      <c r="F99" s="230">
        <f>+F36+F14</f>
        <v>1.0930839999999999</v>
      </c>
      <c r="G99" s="230">
        <f>+G36+G14</f>
        <v>6.512022</v>
      </c>
      <c r="H99" s="230">
        <f>+H36+H14</f>
        <v>0</v>
      </c>
      <c r="I99" s="247">
        <f t="shared" si="47"/>
        <v>7.6051060000000001</v>
      </c>
      <c r="K99" s="230">
        <f>+K36+K14</f>
        <v>0</v>
      </c>
      <c r="L99" s="230">
        <f>+L36+L14</f>
        <v>0</v>
      </c>
      <c r="M99" s="230">
        <f>+M36+M14</f>
        <v>1.0930839999999999</v>
      </c>
      <c r="N99" s="230">
        <f>+N36+N14</f>
        <v>1.0930839999999999</v>
      </c>
      <c r="O99" s="230">
        <f>+O36+O14</f>
        <v>5.4189379999999998</v>
      </c>
      <c r="P99" s="247">
        <f t="shared" si="48"/>
        <v>7.6051059999999993</v>
      </c>
      <c r="R99" s="247">
        <f>+R36+R14</f>
        <v>1.16259954</v>
      </c>
      <c r="S99" s="247">
        <f>+S36+S14</f>
        <v>1.16259954</v>
      </c>
      <c r="T99" s="247">
        <f>+T36+T14</f>
        <v>0.43262161999999998</v>
      </c>
      <c r="U99" s="230"/>
      <c r="V99" s="230"/>
      <c r="W99" s="230"/>
    </row>
    <row r="100" spans="3:23" x14ac:dyDescent="0.25">
      <c r="C100" s="1" t="s">
        <v>34</v>
      </c>
      <c r="D100" s="230">
        <f>+D15</f>
        <v>0</v>
      </c>
      <c r="E100" s="230">
        <f>+E15</f>
        <v>34.044906169999997</v>
      </c>
      <c r="F100" s="230">
        <f>+F15</f>
        <v>33.263382</v>
      </c>
      <c r="G100" s="230">
        <f>+G15</f>
        <v>25.183372639999998</v>
      </c>
      <c r="H100" s="230">
        <f>+H15</f>
        <v>2.996</v>
      </c>
      <c r="I100" s="247">
        <f t="shared" si="47"/>
        <v>95.487660809999994</v>
      </c>
      <c r="K100" s="230">
        <f>+K15</f>
        <v>0</v>
      </c>
      <c r="L100" s="230">
        <f>+L15</f>
        <v>0</v>
      </c>
      <c r="M100" s="230">
        <f>+M15</f>
        <v>40.67179617</v>
      </c>
      <c r="N100" s="230">
        <f>+N15</f>
        <v>46.966492000000002</v>
      </c>
      <c r="O100" s="230">
        <f>+O15</f>
        <v>7.8493726400000003</v>
      </c>
      <c r="P100" s="247">
        <f t="shared" si="48"/>
        <v>95.487660810000008</v>
      </c>
      <c r="R100" s="247">
        <f>+R15</f>
        <v>80.686953360000004</v>
      </c>
      <c r="S100" s="247">
        <f>+S15</f>
        <v>80.36167927000001</v>
      </c>
      <c r="T100" s="247">
        <f>+T15</f>
        <v>59.971656589999995</v>
      </c>
      <c r="U100" s="230"/>
      <c r="V100" s="230"/>
      <c r="W100" s="230"/>
    </row>
    <row r="101" spans="3:23" x14ac:dyDescent="0.25">
      <c r="C101" s="1" t="s">
        <v>35</v>
      </c>
      <c r="D101" s="230">
        <f>+D37</f>
        <v>0</v>
      </c>
      <c r="E101" s="230">
        <f>+E37</f>
        <v>4.5614999999999997</v>
      </c>
      <c r="F101" s="230">
        <f>+F37</f>
        <v>1.8824999999999998</v>
      </c>
      <c r="G101" s="230">
        <f>+G37</f>
        <v>0.94257000000000013</v>
      </c>
      <c r="H101" s="230">
        <f>+H37</f>
        <v>0</v>
      </c>
      <c r="I101" s="247">
        <f t="shared" si="47"/>
        <v>7.386569999999999</v>
      </c>
      <c r="K101" s="230">
        <f>+K37</f>
        <v>0</v>
      </c>
      <c r="L101" s="230">
        <f>+L37</f>
        <v>4.5614999999999997</v>
      </c>
      <c r="M101" s="230">
        <f>+M37</f>
        <v>1.8824999999999998</v>
      </c>
      <c r="N101" s="230">
        <f>+N37</f>
        <v>0.94257000000000013</v>
      </c>
      <c r="O101" s="230">
        <f>+O37</f>
        <v>0</v>
      </c>
      <c r="P101" s="247">
        <f t="shared" si="48"/>
        <v>7.386569999999999</v>
      </c>
      <c r="R101" s="247">
        <f>+R37</f>
        <v>3.2305153700000004</v>
      </c>
      <c r="S101" s="247">
        <f>+S37</f>
        <v>3.2305153700000004</v>
      </c>
      <c r="T101" s="247">
        <f>+T37</f>
        <v>0.65455171999999995</v>
      </c>
      <c r="U101" s="230"/>
      <c r="V101" s="230"/>
      <c r="W101" s="230"/>
    </row>
    <row r="102" spans="3:23" x14ac:dyDescent="0.25">
      <c r="C102" s="1" t="s">
        <v>36</v>
      </c>
      <c r="D102" s="230">
        <f>+D16</f>
        <v>0</v>
      </c>
      <c r="E102" s="230">
        <f>+E16</f>
        <v>0</v>
      </c>
      <c r="F102" s="230">
        <f>+F16</f>
        <v>0</v>
      </c>
      <c r="G102" s="230">
        <f>+G16</f>
        <v>1.29</v>
      </c>
      <c r="H102" s="230">
        <f>+H16</f>
        <v>0</v>
      </c>
      <c r="I102" s="247">
        <f t="shared" si="47"/>
        <v>1.29</v>
      </c>
      <c r="K102" s="230">
        <f>+K16</f>
        <v>0</v>
      </c>
      <c r="L102" s="230">
        <f>+L16</f>
        <v>0</v>
      </c>
      <c r="M102" s="230">
        <f>+M16</f>
        <v>0</v>
      </c>
      <c r="N102" s="230">
        <f>+N16</f>
        <v>1.29</v>
      </c>
      <c r="O102" s="230">
        <f>+O16</f>
        <v>0</v>
      </c>
      <c r="P102" s="247">
        <f t="shared" si="48"/>
        <v>1.29</v>
      </c>
      <c r="R102" s="247">
        <f>+R16</f>
        <v>1.7199763399999999</v>
      </c>
      <c r="S102" s="247">
        <f>+S16</f>
        <v>0.31138798000000001</v>
      </c>
      <c r="T102" s="247">
        <f>+T16</f>
        <v>0</v>
      </c>
      <c r="U102" s="230"/>
      <c r="V102" s="230"/>
      <c r="W102" s="230"/>
    </row>
    <row r="103" spans="3:23" x14ac:dyDescent="0.25">
      <c r="C103" s="1" t="s">
        <v>37</v>
      </c>
      <c r="D103" s="230">
        <f>+D38</f>
        <v>0</v>
      </c>
      <c r="E103" s="230">
        <f>+E38</f>
        <v>3.85</v>
      </c>
      <c r="F103" s="230">
        <f>+F38</f>
        <v>1.6667920000000001</v>
      </c>
      <c r="G103" s="230">
        <f>+G38</f>
        <v>0</v>
      </c>
      <c r="H103" s="230">
        <f>+H38</f>
        <v>0</v>
      </c>
      <c r="I103" s="247">
        <f t="shared" si="47"/>
        <v>5.5167920000000006</v>
      </c>
      <c r="K103" s="230">
        <f>+K38</f>
        <v>0</v>
      </c>
      <c r="L103" s="230">
        <f>+L38</f>
        <v>3.85</v>
      </c>
      <c r="M103" s="230">
        <f>+M38</f>
        <v>1.6667920000000001</v>
      </c>
      <c r="N103" s="230">
        <f>+N38</f>
        <v>0</v>
      </c>
      <c r="O103" s="230">
        <f>+O38</f>
        <v>0</v>
      </c>
      <c r="P103" s="247">
        <f t="shared" si="48"/>
        <v>5.5167920000000006</v>
      </c>
      <c r="R103" s="247">
        <f>+R38</f>
        <v>4.8859521499999996</v>
      </c>
      <c r="S103" s="247">
        <f>+S38</f>
        <v>4.8859521499999996</v>
      </c>
      <c r="T103" s="247">
        <f>+T38</f>
        <v>3.4098196900000004</v>
      </c>
      <c r="U103" s="230"/>
      <c r="V103" s="230"/>
      <c r="W103" s="230"/>
    </row>
    <row r="104" spans="3:23" x14ac:dyDescent="0.25">
      <c r="C104" s="1" t="s">
        <v>38</v>
      </c>
      <c r="D104" s="230">
        <f>+D47</f>
        <v>0</v>
      </c>
      <c r="E104" s="230">
        <f>+E47</f>
        <v>7.5703251299999996</v>
      </c>
      <c r="F104" s="230">
        <f>+F47</f>
        <v>6.2969130200000007</v>
      </c>
      <c r="G104" s="230">
        <f>+G47</f>
        <v>4.1433920400000002</v>
      </c>
      <c r="H104" s="230">
        <f>+H47</f>
        <v>0</v>
      </c>
      <c r="I104" s="247">
        <f t="shared" si="47"/>
        <v>18.010630190000001</v>
      </c>
      <c r="K104" s="230">
        <f>+K47</f>
        <v>0</v>
      </c>
      <c r="L104" s="230">
        <f>+L47</f>
        <v>7.5703251299999996</v>
      </c>
      <c r="M104" s="230">
        <f>+M47</f>
        <v>6.2969130200000007</v>
      </c>
      <c r="N104" s="230">
        <f>+N47</f>
        <v>0.25631378999999999</v>
      </c>
      <c r="O104" s="230">
        <f>+O47</f>
        <v>3.8870782500000001</v>
      </c>
      <c r="P104" s="247">
        <f t="shared" si="48"/>
        <v>18.010630190000001</v>
      </c>
      <c r="R104" s="247">
        <f>+R47</f>
        <v>20.446149990000002</v>
      </c>
      <c r="S104" s="247">
        <f>+S47</f>
        <v>18.898985060000005</v>
      </c>
      <c r="T104" s="247">
        <f>+T47</f>
        <v>16.975592300000002</v>
      </c>
      <c r="U104" s="230"/>
      <c r="V104" s="230"/>
      <c r="W104" s="230"/>
    </row>
    <row r="105" spans="3:23" x14ac:dyDescent="0.25">
      <c r="C105" s="1" t="s">
        <v>39</v>
      </c>
      <c r="D105" s="230">
        <f>+D39+D50+D66+D17</f>
        <v>0</v>
      </c>
      <c r="E105" s="230">
        <f>+E39+E50+E66+E17</f>
        <v>25.197391</v>
      </c>
      <c r="F105" s="230">
        <f>+F39+F50+F66+F17</f>
        <v>7.7177189999999998</v>
      </c>
      <c r="G105" s="230">
        <f>+G39+G50+G66+G17</f>
        <v>5.0267732600000006</v>
      </c>
      <c r="H105" s="230">
        <f>+H39+H50+H66+H17</f>
        <v>0</v>
      </c>
      <c r="I105" s="247">
        <f t="shared" si="47"/>
        <v>37.941883259999997</v>
      </c>
      <c r="K105" s="230">
        <f>+K39+K50+K66+K17</f>
        <v>0</v>
      </c>
      <c r="L105" s="230">
        <f>+L39+L50+L66+L17</f>
        <v>25.197391</v>
      </c>
      <c r="M105" s="230">
        <f>+M39+M50+M66+M17</f>
        <v>6.8980189999999997</v>
      </c>
      <c r="N105" s="230">
        <f>+N39+N50+N66+N17</f>
        <v>4.8183345800000001</v>
      </c>
      <c r="O105" s="230">
        <f>+O39+O50+O66+O17</f>
        <v>1.0281386800000001</v>
      </c>
      <c r="P105" s="247">
        <f t="shared" si="48"/>
        <v>37.941883259999997</v>
      </c>
      <c r="R105" s="247">
        <f>+R39+R50+R66+R17</f>
        <v>35.84300829</v>
      </c>
      <c r="S105" s="247">
        <f>+S39+S50+S66+S17</f>
        <v>32.498987849999999</v>
      </c>
      <c r="T105" s="247">
        <f>+T39+T50+T66+T17</f>
        <v>31.112829479999995</v>
      </c>
      <c r="U105" s="230"/>
      <c r="V105" s="230"/>
      <c r="W105" s="230"/>
    </row>
    <row r="106" spans="3:23" x14ac:dyDescent="0.25">
      <c r="C106" s="1" t="s">
        <v>40</v>
      </c>
      <c r="D106" s="230">
        <f>+D40+D51</f>
        <v>6.2696070800000001</v>
      </c>
      <c r="E106" s="230">
        <f>+E40+E51</f>
        <v>8.0099807400000014</v>
      </c>
      <c r="F106" s="230">
        <f>+F40+F51</f>
        <v>8.9201281399999992</v>
      </c>
      <c r="G106" s="230">
        <f>+G40+G51</f>
        <v>3.5418470900000001</v>
      </c>
      <c r="H106" s="230">
        <f>+H40+H51</f>
        <v>1.75525</v>
      </c>
      <c r="I106" s="247">
        <f t="shared" si="47"/>
        <v>28.49681305</v>
      </c>
      <c r="K106" s="230">
        <f>+K40+K51</f>
        <v>6.2696070800000001</v>
      </c>
      <c r="L106" s="230">
        <f>+L40+L51</f>
        <v>8.0099807400000014</v>
      </c>
      <c r="M106" s="230">
        <f>+M40+M51</f>
        <v>8.9201281399999992</v>
      </c>
      <c r="N106" s="230">
        <f>+N40+N51</f>
        <v>3.5418470900000001</v>
      </c>
      <c r="O106" s="230">
        <f>+O40+O51</f>
        <v>1.75525</v>
      </c>
      <c r="P106" s="247">
        <f t="shared" si="48"/>
        <v>28.49681305</v>
      </c>
      <c r="R106" s="247">
        <f>+R40+R51</f>
        <v>13.814871239999999</v>
      </c>
      <c r="S106" s="247">
        <f>+S40+S51</f>
        <v>13.47219194</v>
      </c>
      <c r="T106" s="247">
        <f>+T40+T51</f>
        <v>12.79498117</v>
      </c>
      <c r="U106" s="230"/>
      <c r="V106" s="230"/>
      <c r="W106" s="230"/>
    </row>
    <row r="107" spans="3:23" x14ac:dyDescent="0.25">
      <c r="C107" s="1" t="s">
        <v>41</v>
      </c>
      <c r="D107" s="230">
        <f>+D52+D41</f>
        <v>0</v>
      </c>
      <c r="E107" s="230">
        <f>+E52+E41</f>
        <v>6.3509620000000009</v>
      </c>
      <c r="F107" s="230">
        <f>+F52+F41</f>
        <v>10.059023</v>
      </c>
      <c r="G107" s="230">
        <f>+G52+G41</f>
        <v>7.3392839999999993</v>
      </c>
      <c r="H107" s="230">
        <f>+H52+H41</f>
        <v>6.85487</v>
      </c>
      <c r="I107" s="247">
        <f t="shared" si="47"/>
        <v>30.604138999999996</v>
      </c>
      <c r="K107" s="230">
        <f>+K52+K41</f>
        <v>0</v>
      </c>
      <c r="L107" s="230">
        <f>+L52+L41</f>
        <v>6.3506230000000006</v>
      </c>
      <c r="M107" s="230">
        <f>+M52+M41</f>
        <v>10.059023</v>
      </c>
      <c r="N107" s="230">
        <f>+N52+N41</f>
        <v>7.3392839999999993</v>
      </c>
      <c r="O107" s="230">
        <f>+O52+O41</f>
        <v>6.85487</v>
      </c>
      <c r="P107" s="247">
        <f t="shared" si="48"/>
        <v>30.6038</v>
      </c>
      <c r="R107" s="247">
        <f>+R52+R41</f>
        <v>28.337513629999997</v>
      </c>
      <c r="S107" s="247">
        <f>+S52+S41</f>
        <v>27.696598359999999</v>
      </c>
      <c r="T107" s="247">
        <f>+T52+T41</f>
        <v>22.328377850000003</v>
      </c>
      <c r="U107" s="230"/>
      <c r="V107" s="230"/>
      <c r="W107" s="230"/>
    </row>
    <row r="108" spans="3:23" x14ac:dyDescent="0.25">
      <c r="C108" s="1" t="s">
        <v>42</v>
      </c>
      <c r="D108" s="230">
        <f>+D18+D67+D26</f>
        <v>0</v>
      </c>
      <c r="E108" s="230">
        <f>+E18+E67+E26</f>
        <v>19.03047419</v>
      </c>
      <c r="F108" s="230">
        <f>+F18+F67+F26</f>
        <v>22.069160199999999</v>
      </c>
      <c r="G108" s="230">
        <f>+G18+G67+G26</f>
        <v>28.681135219999998</v>
      </c>
      <c r="H108" s="230">
        <f>+H18+H67+H26</f>
        <v>0</v>
      </c>
      <c r="I108" s="247">
        <f t="shared" si="47"/>
        <v>69.780769609999993</v>
      </c>
      <c r="K108" s="230">
        <f>+K18+K67+K26</f>
        <v>0</v>
      </c>
      <c r="L108" s="230">
        <f>+L18+L67+L26</f>
        <v>19.03047419</v>
      </c>
      <c r="M108" s="230">
        <f>+M18+M67+M26</f>
        <v>22.069160200000002</v>
      </c>
      <c r="N108" s="230">
        <f>+N18+N67+N26</f>
        <v>0.35601641000000001</v>
      </c>
      <c r="O108" s="230">
        <f>+O18+O67+O26</f>
        <v>27.075118810000003</v>
      </c>
      <c r="P108" s="247">
        <f t="shared" si="48"/>
        <v>68.530769610000007</v>
      </c>
      <c r="R108" s="247">
        <f>+R18+R67+R26</f>
        <v>55.294071819999999</v>
      </c>
      <c r="S108" s="247">
        <f>+S18+S67+S26</f>
        <v>51.609922869999998</v>
      </c>
      <c r="T108" s="247">
        <f>+T18+T67+T26</f>
        <v>32.843326380000001</v>
      </c>
      <c r="U108" s="230"/>
      <c r="V108" s="230"/>
      <c r="W108" s="230"/>
    </row>
    <row r="109" spans="3:23" x14ac:dyDescent="0.25">
      <c r="C109" s="1" t="s">
        <v>43</v>
      </c>
      <c r="D109" s="230">
        <f>+D42+D68</f>
        <v>0</v>
      </c>
      <c r="E109" s="230">
        <f>+E42+E68</f>
        <v>21.986861090000001</v>
      </c>
      <c r="F109" s="230">
        <f>+F42+F68</f>
        <v>9.0333500000000004</v>
      </c>
      <c r="G109" s="230">
        <f>+G42+G68</f>
        <v>5.9715940000000005</v>
      </c>
      <c r="H109" s="230">
        <f>+H42+H68</f>
        <v>0</v>
      </c>
      <c r="I109" s="247">
        <f t="shared" si="47"/>
        <v>36.991805090000007</v>
      </c>
      <c r="K109" s="230">
        <f>+K42+K68</f>
        <v>0</v>
      </c>
      <c r="L109" s="230">
        <f>+L42+L68</f>
        <v>21.986861090000001</v>
      </c>
      <c r="M109" s="230">
        <f>+M42+M68</f>
        <v>9.0333500000000004</v>
      </c>
      <c r="N109" s="230">
        <f>+N42+N68</f>
        <v>5.9715940000000005</v>
      </c>
      <c r="O109" s="230">
        <f>+O42+O68</f>
        <v>0</v>
      </c>
      <c r="P109" s="247">
        <f t="shared" si="48"/>
        <v>36.991805090000007</v>
      </c>
      <c r="R109" s="247">
        <f>+R42+R68</f>
        <v>26.751426549999998</v>
      </c>
      <c r="S109" s="247">
        <f>+S42+S68</f>
        <v>26.751426549999998</v>
      </c>
      <c r="T109" s="373">
        <f>+T42+T68</f>
        <v>26.72310968</v>
      </c>
      <c r="U109" s="230"/>
      <c r="V109" s="230"/>
      <c r="W109" s="230"/>
    </row>
    <row r="110" spans="3:23" x14ac:dyDescent="0.25">
      <c r="C110" s="1" t="s">
        <v>44</v>
      </c>
      <c r="D110" s="230">
        <f>+D71</f>
        <v>0</v>
      </c>
      <c r="E110" s="230">
        <f t="shared" ref="E110:H110" si="63">+E71</f>
        <v>0.73138018000000005</v>
      </c>
      <c r="F110" s="230">
        <f t="shared" si="63"/>
        <v>2.72009846</v>
      </c>
      <c r="G110" s="230">
        <f t="shared" si="63"/>
        <v>0.42093079</v>
      </c>
      <c r="H110" s="230">
        <f t="shared" si="63"/>
        <v>0</v>
      </c>
      <c r="I110" s="247">
        <f t="shared" si="47"/>
        <v>3.8724094299999998</v>
      </c>
      <c r="K110" s="230">
        <f>+K71</f>
        <v>0</v>
      </c>
      <c r="L110" s="230">
        <f t="shared" ref="L110:O110" si="64">+L71</f>
        <v>0.73138018000000005</v>
      </c>
      <c r="M110" s="230">
        <f t="shared" si="64"/>
        <v>2.72009846</v>
      </c>
      <c r="N110" s="230">
        <f t="shared" si="64"/>
        <v>0.42093079</v>
      </c>
      <c r="O110" s="230">
        <f t="shared" si="64"/>
        <v>0</v>
      </c>
      <c r="P110" s="247">
        <f t="shared" si="48"/>
        <v>3.8724094299999998</v>
      </c>
      <c r="R110" s="247">
        <f t="shared" ref="R110:T110" si="65">+R71</f>
        <v>3.77254545</v>
      </c>
      <c r="S110" s="247">
        <f t="shared" si="65"/>
        <v>3.5875517600000002</v>
      </c>
      <c r="T110" s="247">
        <f t="shared" si="65"/>
        <v>3.1380039700000002</v>
      </c>
      <c r="U110" s="230"/>
      <c r="V110" s="230"/>
      <c r="W110" s="230"/>
    </row>
    <row r="111" spans="3:23" x14ac:dyDescent="0.25">
      <c r="C111" s="1" t="s">
        <v>45</v>
      </c>
      <c r="D111" s="230">
        <f>+D72</f>
        <v>0</v>
      </c>
      <c r="E111" s="230">
        <f t="shared" ref="E111:H111" si="66">+E72</f>
        <v>0.25499275999999998</v>
      </c>
      <c r="F111" s="230">
        <f t="shared" si="66"/>
        <v>0</v>
      </c>
      <c r="G111" s="230">
        <f t="shared" si="66"/>
        <v>0</v>
      </c>
      <c r="H111" s="230">
        <f t="shared" si="66"/>
        <v>0</v>
      </c>
      <c r="I111" s="247">
        <f t="shared" si="47"/>
        <v>0.25499275999999998</v>
      </c>
      <c r="K111" s="230">
        <f>+K72</f>
        <v>0</v>
      </c>
      <c r="L111" s="230">
        <f t="shared" ref="L111:O111" si="67">+L72</f>
        <v>0.25499275999999998</v>
      </c>
      <c r="M111" s="230">
        <f t="shared" si="67"/>
        <v>0</v>
      </c>
      <c r="N111" s="230">
        <f t="shared" si="67"/>
        <v>0</v>
      </c>
      <c r="O111" s="230">
        <f t="shared" si="67"/>
        <v>0</v>
      </c>
      <c r="P111" s="247">
        <f t="shared" si="48"/>
        <v>0.25499275999999998</v>
      </c>
      <c r="R111" s="247">
        <f t="shared" ref="R111:T111" si="68">+R72</f>
        <v>0.18</v>
      </c>
      <c r="S111" s="247">
        <f t="shared" si="68"/>
        <v>0.18</v>
      </c>
      <c r="T111" s="247">
        <f t="shared" si="68"/>
        <v>0.18</v>
      </c>
      <c r="U111" s="230"/>
      <c r="V111" s="230"/>
      <c r="W111" s="230"/>
    </row>
    <row r="112" spans="3:23" x14ac:dyDescent="0.25">
      <c r="C112" s="1" t="s">
        <v>46</v>
      </c>
      <c r="D112" s="230">
        <f>+D73</f>
        <v>0</v>
      </c>
      <c r="E112" s="230">
        <f t="shared" ref="E112:H112" si="69">+E73</f>
        <v>1.54733451</v>
      </c>
      <c r="F112" s="230">
        <f t="shared" si="69"/>
        <v>1.5209149300000002</v>
      </c>
      <c r="G112" s="230">
        <f t="shared" si="69"/>
        <v>0.87938592999999998</v>
      </c>
      <c r="H112" s="230">
        <f t="shared" si="69"/>
        <v>0</v>
      </c>
      <c r="I112" s="247">
        <f t="shared" si="47"/>
        <v>3.9476353700000004</v>
      </c>
      <c r="K112" s="230">
        <f>+K73</f>
        <v>0</v>
      </c>
      <c r="L112" s="230">
        <f t="shared" ref="L112:O112" si="70">+L73</f>
        <v>1.54733451</v>
      </c>
      <c r="M112" s="230">
        <f t="shared" si="70"/>
        <v>1.5209149300000002</v>
      </c>
      <c r="N112" s="230">
        <f t="shared" si="70"/>
        <v>0.14053658999999999</v>
      </c>
      <c r="O112" s="230">
        <f t="shared" si="70"/>
        <v>0.73884934000000002</v>
      </c>
      <c r="P112" s="247">
        <f t="shared" si="48"/>
        <v>3.9476353700000004</v>
      </c>
      <c r="R112" s="247">
        <f t="shared" ref="R112:T112" si="71">+R73</f>
        <v>1.9744206799999999</v>
      </c>
      <c r="S112" s="247">
        <f t="shared" si="71"/>
        <v>1.9744206499999999</v>
      </c>
      <c r="T112" s="247">
        <f t="shared" si="71"/>
        <v>1.2972879500000001</v>
      </c>
      <c r="U112" s="230"/>
      <c r="V112" s="230"/>
      <c r="W112" s="230"/>
    </row>
    <row r="113" spans="2:23" x14ac:dyDescent="0.25">
      <c r="C113" s="1" t="s">
        <v>47</v>
      </c>
      <c r="D113" s="230">
        <v>0</v>
      </c>
      <c r="E113" s="230">
        <v>0</v>
      </c>
      <c r="F113" s="230">
        <v>0</v>
      </c>
      <c r="G113" s="230">
        <v>0</v>
      </c>
      <c r="H113" s="230">
        <v>0</v>
      </c>
      <c r="I113" s="247">
        <f t="shared" si="47"/>
        <v>0</v>
      </c>
      <c r="K113" s="230">
        <v>0</v>
      </c>
      <c r="L113" s="230">
        <v>0</v>
      </c>
      <c r="M113" s="230">
        <v>0</v>
      </c>
      <c r="N113" s="230">
        <v>0</v>
      </c>
      <c r="O113" s="230">
        <v>0</v>
      </c>
      <c r="P113" s="247">
        <f t="shared" si="48"/>
        <v>0</v>
      </c>
      <c r="R113" s="247">
        <v>0</v>
      </c>
      <c r="S113" s="247">
        <v>0</v>
      </c>
      <c r="T113" s="247">
        <v>0</v>
      </c>
      <c r="U113" s="230"/>
      <c r="V113" s="230"/>
      <c r="W113" s="230"/>
    </row>
    <row r="114" spans="2:23" x14ac:dyDescent="0.25">
      <c r="C114" s="1" t="s">
        <v>48</v>
      </c>
      <c r="D114" s="230">
        <v>0</v>
      </c>
      <c r="E114" s="230">
        <v>0</v>
      </c>
      <c r="F114" s="230">
        <v>0</v>
      </c>
      <c r="G114" s="230">
        <v>0</v>
      </c>
      <c r="H114" s="230">
        <v>0</v>
      </c>
      <c r="I114" s="247">
        <f t="shared" si="47"/>
        <v>0</v>
      </c>
      <c r="K114" s="230">
        <v>0</v>
      </c>
      <c r="L114" s="230">
        <v>0</v>
      </c>
      <c r="M114" s="230">
        <v>0</v>
      </c>
      <c r="N114" s="230">
        <v>0</v>
      </c>
      <c r="O114" s="230">
        <v>0</v>
      </c>
      <c r="P114" s="247">
        <f t="shared" si="48"/>
        <v>0</v>
      </c>
      <c r="R114" s="247">
        <v>0</v>
      </c>
      <c r="S114" s="247">
        <v>0</v>
      </c>
      <c r="T114" s="247">
        <v>0</v>
      </c>
      <c r="U114" s="230"/>
      <c r="V114" s="230"/>
      <c r="W114" s="230"/>
    </row>
    <row r="115" spans="2:23" x14ac:dyDescent="0.25">
      <c r="C115" s="1" t="s">
        <v>49</v>
      </c>
      <c r="D115" s="230">
        <v>0</v>
      </c>
      <c r="E115" s="230">
        <v>0</v>
      </c>
      <c r="F115" s="230">
        <v>0</v>
      </c>
      <c r="G115" s="230">
        <v>0</v>
      </c>
      <c r="H115" s="230">
        <v>0</v>
      </c>
      <c r="I115" s="247">
        <f t="shared" si="47"/>
        <v>0</v>
      </c>
      <c r="K115" s="230">
        <v>0</v>
      </c>
      <c r="L115" s="230">
        <v>0</v>
      </c>
      <c r="M115" s="230">
        <v>0</v>
      </c>
      <c r="N115" s="230">
        <v>0</v>
      </c>
      <c r="O115" s="230">
        <v>0</v>
      </c>
      <c r="P115" s="247">
        <f t="shared" si="48"/>
        <v>0</v>
      </c>
      <c r="R115" s="247">
        <v>0</v>
      </c>
      <c r="S115" s="247">
        <v>0</v>
      </c>
      <c r="T115" s="247">
        <v>0</v>
      </c>
      <c r="U115" s="230"/>
      <c r="V115" s="230"/>
      <c r="W115" s="230"/>
    </row>
    <row r="116" spans="2:23" x14ac:dyDescent="0.25">
      <c r="C116" s="1" t="s">
        <v>50</v>
      </c>
      <c r="D116" s="230">
        <v>0</v>
      </c>
      <c r="E116" s="230">
        <v>0</v>
      </c>
      <c r="F116" s="230">
        <v>0</v>
      </c>
      <c r="G116" s="230">
        <v>0</v>
      </c>
      <c r="H116" s="230">
        <v>0</v>
      </c>
      <c r="I116" s="247">
        <f t="shared" si="47"/>
        <v>0</v>
      </c>
      <c r="K116" s="230">
        <v>0</v>
      </c>
      <c r="L116" s="230">
        <v>0</v>
      </c>
      <c r="M116" s="230">
        <v>0</v>
      </c>
      <c r="N116" s="230">
        <v>0</v>
      </c>
      <c r="O116" s="230">
        <v>0</v>
      </c>
      <c r="P116" s="247">
        <f t="shared" si="48"/>
        <v>0</v>
      </c>
      <c r="R116" s="247">
        <v>0</v>
      </c>
      <c r="S116" s="247">
        <v>0</v>
      </c>
      <c r="T116" s="247">
        <v>0</v>
      </c>
      <c r="U116" s="230"/>
      <c r="V116" s="230"/>
      <c r="W116" s="230"/>
    </row>
    <row r="117" spans="2:23" x14ac:dyDescent="0.25">
      <c r="C117" s="1" t="s">
        <v>444</v>
      </c>
      <c r="D117" s="230">
        <f>+D43</f>
        <v>0</v>
      </c>
      <c r="E117" s="230">
        <f t="shared" ref="E117:H117" si="72">+E43</f>
        <v>0</v>
      </c>
      <c r="F117" s="230">
        <f t="shared" si="72"/>
        <v>0</v>
      </c>
      <c r="G117" s="230">
        <f t="shared" si="72"/>
        <v>10.430393</v>
      </c>
      <c r="H117" s="230">
        <f t="shared" si="72"/>
        <v>0</v>
      </c>
      <c r="I117" s="247">
        <f t="shared" si="47"/>
        <v>10.430393</v>
      </c>
      <c r="K117" s="230">
        <f>+K43</f>
        <v>0</v>
      </c>
      <c r="L117" s="230">
        <f t="shared" ref="L117:O117" si="73">+L43</f>
        <v>0</v>
      </c>
      <c r="M117" s="230">
        <f t="shared" si="73"/>
        <v>0</v>
      </c>
      <c r="N117" s="230">
        <f t="shared" si="73"/>
        <v>10.430393</v>
      </c>
      <c r="O117" s="230">
        <f t="shared" si="73"/>
        <v>0</v>
      </c>
      <c r="P117" s="247">
        <f t="shared" si="48"/>
        <v>10.430393</v>
      </c>
      <c r="R117" s="247">
        <f t="shared" ref="R117:T117" si="74">+R43</f>
        <v>10.26365217</v>
      </c>
      <c r="S117" s="247">
        <f t="shared" si="74"/>
        <v>3.0543482199999996</v>
      </c>
      <c r="T117" s="247">
        <f t="shared" si="74"/>
        <v>0.29050862999999999</v>
      </c>
      <c r="U117" s="230"/>
      <c r="V117" s="230"/>
      <c r="W117" s="230"/>
    </row>
    <row r="118" spans="2:23" ht="9.75" customHeight="1" thickBot="1" x14ac:dyDescent="0.3">
      <c r="I118" s="230"/>
    </row>
    <row r="119" spans="2:23" ht="19.5" thickBot="1" x14ac:dyDescent="0.3">
      <c r="C119" s="244" t="s">
        <v>24</v>
      </c>
      <c r="D119" s="245">
        <f>SUM(D87:D118)</f>
        <v>16.043428079999998</v>
      </c>
      <c r="E119" s="301">
        <f>SUM(E87:E118)</f>
        <v>330.26945742999987</v>
      </c>
      <c r="F119" s="301">
        <f>SUM(F87:F118)</f>
        <v>220.23510886999998</v>
      </c>
      <c r="G119" s="301">
        <f>SUM(G87:G118)</f>
        <v>170.85783072000004</v>
      </c>
      <c r="H119" s="301">
        <f>SUM(H87:H118)</f>
        <v>53.552370759999995</v>
      </c>
      <c r="I119" s="246">
        <f>SUM(I87:I117)</f>
        <v>790.95819585999982</v>
      </c>
      <c r="J119" s="300"/>
      <c r="K119" s="301">
        <f t="shared" ref="K119:P119" si="75">SUM(K87:K118)</f>
        <v>16.043428079999998</v>
      </c>
      <c r="L119" s="301">
        <f t="shared" si="75"/>
        <v>293.45183625999988</v>
      </c>
      <c r="M119" s="301">
        <f t="shared" si="75"/>
        <v>195.85738904000002</v>
      </c>
      <c r="N119" s="301">
        <f t="shared" si="75"/>
        <v>156.47579866000004</v>
      </c>
      <c r="O119" s="301">
        <f t="shared" si="75"/>
        <v>116.08985998000001</v>
      </c>
      <c r="P119" s="246">
        <f t="shared" si="75"/>
        <v>777.91831201999992</v>
      </c>
      <c r="R119" s="246">
        <f>SUM(R87:R118)</f>
        <v>739.00068389</v>
      </c>
      <c r="S119" s="246">
        <f>SUM(S87:S118)</f>
        <v>662.67597077999994</v>
      </c>
      <c r="T119" s="246">
        <f>SUM(T87:T118)</f>
        <v>412.10659619539018</v>
      </c>
      <c r="U119" s="576"/>
      <c r="V119" s="576"/>
      <c r="W119" s="576"/>
    </row>
    <row r="120" spans="2:23" x14ac:dyDescent="0.25"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</row>
    <row r="121" spans="2:23" x14ac:dyDescent="0.25">
      <c r="B121" s="599" t="s">
        <v>25</v>
      </c>
      <c r="C121" s="599"/>
      <c r="D121" s="599"/>
      <c r="E121" s="599"/>
      <c r="F121" s="599"/>
      <c r="G121" s="599"/>
      <c r="H121" s="599"/>
      <c r="I121" s="599"/>
      <c r="J121" s="599"/>
      <c r="K121" s="599"/>
      <c r="L121" s="599"/>
      <c r="M121" s="599"/>
      <c r="N121" s="599"/>
      <c r="O121" s="599"/>
      <c r="P121" s="599"/>
      <c r="Q121" s="599"/>
      <c r="R121" s="599"/>
      <c r="S121" s="599"/>
      <c r="T121" s="599"/>
    </row>
    <row r="122" spans="2:23" x14ac:dyDescent="0.25">
      <c r="B122" s="599" t="s">
        <v>26</v>
      </c>
      <c r="C122" s="599"/>
      <c r="D122" s="599"/>
      <c r="E122" s="599"/>
      <c r="F122" s="599"/>
      <c r="G122" s="599"/>
      <c r="H122" s="599"/>
      <c r="I122" s="599"/>
      <c r="J122" s="599"/>
      <c r="K122" s="599"/>
      <c r="L122" s="599"/>
      <c r="M122" s="599"/>
      <c r="N122" s="599"/>
      <c r="O122" s="599"/>
      <c r="P122" s="599"/>
      <c r="Q122" s="599"/>
      <c r="R122" s="599"/>
      <c r="S122" s="599"/>
      <c r="T122" s="599"/>
    </row>
    <row r="123" spans="2:23" ht="24.75" customHeight="1" x14ac:dyDescent="0.25">
      <c r="B123" s="598" t="s">
        <v>526</v>
      </c>
      <c r="C123" s="598"/>
      <c r="D123" s="598"/>
      <c r="E123" s="598"/>
      <c r="F123" s="598"/>
      <c r="G123" s="598"/>
      <c r="H123" s="598"/>
      <c r="I123" s="598"/>
      <c r="J123" s="598"/>
      <c r="K123" s="598"/>
      <c r="L123" s="598"/>
      <c r="M123" s="598"/>
      <c r="N123" s="598"/>
      <c r="O123" s="598"/>
      <c r="P123" s="598"/>
      <c r="Q123" s="598"/>
      <c r="R123" s="598"/>
      <c r="S123" s="598"/>
      <c r="T123" s="598"/>
      <c r="U123" s="598"/>
    </row>
    <row r="124" spans="2:23" x14ac:dyDescent="0.25">
      <c r="B124" s="112"/>
    </row>
    <row r="125" spans="2:23" x14ac:dyDescent="0.25">
      <c r="B125" s="112"/>
    </row>
  </sheetData>
  <mergeCells count="17">
    <mergeCell ref="B121:T121"/>
    <mergeCell ref="B122:T122"/>
    <mergeCell ref="B123:U123"/>
    <mergeCell ref="D84:I84"/>
    <mergeCell ref="K84:P84"/>
    <mergeCell ref="R84:T84"/>
    <mergeCell ref="B3:T3"/>
    <mergeCell ref="B4:T4"/>
    <mergeCell ref="B7:T7"/>
    <mergeCell ref="D9:I9"/>
    <mergeCell ref="B82:T82"/>
    <mergeCell ref="B5:T5"/>
    <mergeCell ref="B79:T79"/>
    <mergeCell ref="B78:T78"/>
    <mergeCell ref="B77:T77"/>
    <mergeCell ref="K9:P9"/>
    <mergeCell ref="R9:T9"/>
  </mergeCells>
  <pageMargins left="0.19685039370078741" right="0.11811023622047245" top="0.35433070866141736" bottom="0.35433070866141736" header="0.31496062992125984" footer="0.31496062992125984"/>
  <pageSetup paperSize="9" scale="62" fitToHeight="0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P39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9.28515625" style="2" customWidth="1"/>
    <col min="3" max="3" width="82.85546875" style="1" customWidth="1"/>
    <col min="4" max="11" width="9" style="1" customWidth="1"/>
    <col min="12" max="14" width="16.28515625" style="1" customWidth="1"/>
    <col min="15" max="15" width="75.85546875" style="1" customWidth="1"/>
    <col min="16" max="18" width="11.42578125" style="1"/>
    <col min="19" max="19" width="47.140625" style="1" customWidth="1"/>
    <col min="20" max="16384" width="11.42578125" style="1"/>
  </cols>
  <sheetData>
    <row r="1" spans="2:16" ht="75.75" customHeight="1" x14ac:dyDescent="0.25"/>
    <row r="2" spans="2:16" ht="17.25" x14ac:dyDescent="0.25">
      <c r="B2" s="602" t="s">
        <v>460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</row>
    <row r="3" spans="2:16" ht="17.25" x14ac:dyDescent="0.25">
      <c r="B3" s="602" t="s">
        <v>390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</row>
    <row r="4" spans="2:16" ht="7.5" customHeight="1" thickBot="1" x14ac:dyDescent="0.3"/>
    <row r="5" spans="2:16" ht="27.75" customHeight="1" thickTop="1" thickBot="1" x14ac:dyDescent="0.3">
      <c r="B5" s="603" t="s">
        <v>51</v>
      </c>
      <c r="C5" s="604"/>
      <c r="D5" s="612" t="s">
        <v>52</v>
      </c>
      <c r="E5" s="613"/>
      <c r="F5" s="613"/>
      <c r="G5" s="613"/>
      <c r="H5" s="613"/>
      <c r="I5" s="613"/>
      <c r="J5" s="613"/>
      <c r="K5" s="609"/>
      <c r="L5" s="612" t="s">
        <v>265</v>
      </c>
      <c r="M5" s="613"/>
      <c r="N5" s="609"/>
      <c r="O5" s="619" t="s">
        <v>67</v>
      </c>
    </row>
    <row r="6" spans="2:16" ht="27" customHeight="1" thickTop="1" thickBot="1" x14ac:dyDescent="0.3">
      <c r="B6" s="605"/>
      <c r="C6" s="606"/>
      <c r="D6" s="616" t="s">
        <v>53</v>
      </c>
      <c r="E6" s="617"/>
      <c r="F6" s="617"/>
      <c r="G6" s="618"/>
      <c r="H6" s="616" t="s">
        <v>54</v>
      </c>
      <c r="I6" s="617"/>
      <c r="J6" s="617"/>
      <c r="K6" s="618"/>
      <c r="L6" s="614"/>
      <c r="M6" s="615"/>
      <c r="N6" s="611"/>
      <c r="O6" s="620"/>
    </row>
    <row r="7" spans="2:16" ht="39.75" customHeight="1" thickBot="1" x14ac:dyDescent="0.3">
      <c r="B7" s="607"/>
      <c r="C7" s="608"/>
      <c r="D7" s="87" t="s">
        <v>55</v>
      </c>
      <c r="E7" s="31">
        <v>2021</v>
      </c>
      <c r="F7" s="32">
        <v>2022</v>
      </c>
      <c r="G7" s="587" t="s">
        <v>537</v>
      </c>
      <c r="H7" s="87" t="s">
        <v>55</v>
      </c>
      <c r="I7" s="31">
        <v>2021</v>
      </c>
      <c r="J7" s="32">
        <v>2022</v>
      </c>
      <c r="K7" s="587" t="s">
        <v>537</v>
      </c>
      <c r="L7" s="101" t="s">
        <v>4</v>
      </c>
      <c r="M7" s="76" t="s">
        <v>5</v>
      </c>
      <c r="N7" s="102" t="s">
        <v>6</v>
      </c>
      <c r="O7" s="621"/>
    </row>
    <row r="8" spans="2:16" ht="20.25" hidden="1" customHeight="1" x14ac:dyDescent="0.25">
      <c r="B8" s="127" t="s">
        <v>182</v>
      </c>
      <c r="C8" s="208" t="s">
        <v>183</v>
      </c>
      <c r="D8" s="165">
        <f t="shared" ref="D8:N8" si="0">+D9+D10</f>
        <v>0</v>
      </c>
      <c r="E8" s="44">
        <f t="shared" si="0"/>
        <v>0</v>
      </c>
      <c r="F8" s="45">
        <f t="shared" si="0"/>
        <v>0</v>
      </c>
      <c r="G8" s="136">
        <f t="shared" si="0"/>
        <v>0</v>
      </c>
      <c r="H8" s="165">
        <f t="shared" si="0"/>
        <v>0</v>
      </c>
      <c r="I8" s="44">
        <f t="shared" si="0"/>
        <v>0</v>
      </c>
      <c r="J8" s="45">
        <f t="shared" si="0"/>
        <v>0</v>
      </c>
      <c r="K8" s="136">
        <f t="shared" si="0"/>
        <v>0</v>
      </c>
      <c r="L8" s="135">
        <f t="shared" si="0"/>
        <v>0</v>
      </c>
      <c r="M8" s="43">
        <f t="shared" si="0"/>
        <v>0</v>
      </c>
      <c r="N8" s="136">
        <f t="shared" si="0"/>
        <v>0</v>
      </c>
      <c r="O8" s="138" t="s">
        <v>184</v>
      </c>
    </row>
    <row r="9" spans="2:16" ht="20.25" hidden="1" customHeight="1" x14ac:dyDescent="0.25">
      <c r="B9" s="129" t="s">
        <v>334</v>
      </c>
      <c r="C9" s="83" t="s">
        <v>185</v>
      </c>
      <c r="D9" s="118">
        <f>SUM(E9:G9)</f>
        <v>0</v>
      </c>
      <c r="E9" s="47">
        <v>0</v>
      </c>
      <c r="F9" s="48">
        <v>0</v>
      </c>
      <c r="G9" s="119">
        <v>0</v>
      </c>
      <c r="H9" s="118">
        <f>SUM(I9:K9)</f>
        <v>0</v>
      </c>
      <c r="I9" s="47">
        <v>0</v>
      </c>
      <c r="J9" s="48">
        <v>0</v>
      </c>
      <c r="K9" s="119">
        <v>0</v>
      </c>
      <c r="L9" s="121">
        <v>0</v>
      </c>
      <c r="M9" s="122">
        <v>0</v>
      </c>
      <c r="N9" s="123">
        <v>0</v>
      </c>
      <c r="O9" s="124" t="s">
        <v>186</v>
      </c>
    </row>
    <row r="10" spans="2:16" ht="20.25" hidden="1" customHeight="1" thickBot="1" x14ac:dyDescent="0.3">
      <c r="B10" s="129" t="s">
        <v>335</v>
      </c>
      <c r="C10" s="83" t="s">
        <v>187</v>
      </c>
      <c r="D10" s="118">
        <f>SUM(E10:G10)</f>
        <v>0</v>
      </c>
      <c r="E10" s="47">
        <v>0</v>
      </c>
      <c r="F10" s="48">
        <v>0</v>
      </c>
      <c r="G10" s="119">
        <v>0</v>
      </c>
      <c r="H10" s="118">
        <f>SUM(I10:K10)</f>
        <v>0</v>
      </c>
      <c r="I10" s="47">
        <v>0</v>
      </c>
      <c r="J10" s="48">
        <v>0</v>
      </c>
      <c r="K10" s="119">
        <v>0</v>
      </c>
      <c r="L10" s="121">
        <v>0</v>
      </c>
      <c r="M10" s="122">
        <v>0</v>
      </c>
      <c r="N10" s="123">
        <v>0</v>
      </c>
      <c r="O10" s="124" t="s">
        <v>188</v>
      </c>
    </row>
    <row r="11" spans="2:16" ht="20.25" customHeight="1" thickBot="1" x14ac:dyDescent="0.3">
      <c r="B11" s="79" t="s">
        <v>56</v>
      </c>
      <c r="C11" s="80" t="s">
        <v>189</v>
      </c>
      <c r="D11" s="93">
        <f>+D12</f>
        <v>7.4961868700000007</v>
      </c>
      <c r="E11" s="37">
        <f>+E12</f>
        <v>5.1739549999999994</v>
      </c>
      <c r="F11" s="40">
        <f t="shared" ref="F11:N11" si="1">+F12</f>
        <v>1.69991</v>
      </c>
      <c r="G11" s="94">
        <f t="shared" si="1"/>
        <v>0.62232187000000005</v>
      </c>
      <c r="H11" s="93">
        <f t="shared" si="1"/>
        <v>7.4961868700000007</v>
      </c>
      <c r="I11" s="37">
        <f t="shared" si="1"/>
        <v>5.1739549999999994</v>
      </c>
      <c r="J11" s="40">
        <f t="shared" si="1"/>
        <v>1.69991</v>
      </c>
      <c r="K11" s="94">
        <f t="shared" si="1"/>
        <v>0.62232187000000005</v>
      </c>
      <c r="L11" s="93">
        <f t="shared" si="1"/>
        <v>6.8617271800000008</v>
      </c>
      <c r="M11" s="78">
        <f t="shared" si="1"/>
        <v>6.8617271800000008</v>
      </c>
      <c r="N11" s="104">
        <f t="shared" si="1"/>
        <v>2.09689616</v>
      </c>
      <c r="O11" s="107"/>
    </row>
    <row r="12" spans="2:16" ht="20.25" customHeight="1" x14ac:dyDescent="0.25">
      <c r="B12" s="81" t="s">
        <v>190</v>
      </c>
      <c r="C12" s="209" t="s">
        <v>191</v>
      </c>
      <c r="D12" s="91">
        <f t="shared" ref="D12:N12" si="2">SUM(D13:D14)</f>
        <v>7.4961868700000007</v>
      </c>
      <c r="E12" s="38">
        <f t="shared" si="2"/>
        <v>5.1739549999999994</v>
      </c>
      <c r="F12" s="41">
        <f t="shared" si="2"/>
        <v>1.69991</v>
      </c>
      <c r="G12" s="92">
        <f t="shared" si="2"/>
        <v>0.62232187000000005</v>
      </c>
      <c r="H12" s="91">
        <f t="shared" si="2"/>
        <v>7.4961868700000007</v>
      </c>
      <c r="I12" s="38">
        <f t="shared" si="2"/>
        <v>5.1739549999999994</v>
      </c>
      <c r="J12" s="41">
        <f t="shared" si="2"/>
        <v>1.69991</v>
      </c>
      <c r="K12" s="92">
        <f t="shared" si="2"/>
        <v>0.62232187000000005</v>
      </c>
      <c r="L12" s="115">
        <f t="shared" si="2"/>
        <v>6.8617271800000008</v>
      </c>
      <c r="M12" s="33">
        <f t="shared" si="2"/>
        <v>6.8617271800000008</v>
      </c>
      <c r="N12" s="92">
        <f t="shared" si="2"/>
        <v>2.09689616</v>
      </c>
      <c r="O12" s="108" t="s">
        <v>424</v>
      </c>
    </row>
    <row r="13" spans="2:16" ht="20.25" customHeight="1" x14ac:dyDescent="0.25">
      <c r="B13" s="342" t="s">
        <v>336</v>
      </c>
      <c r="C13" s="117" t="s">
        <v>427</v>
      </c>
      <c r="D13" s="118">
        <f>SUM(E13:G13)</f>
        <v>2.4658869999999999</v>
      </c>
      <c r="E13" s="47">
        <f>2.465887-F13</f>
        <v>0.76597699999999991</v>
      </c>
      <c r="F13" s="281">
        <v>1.69991</v>
      </c>
      <c r="G13" s="119">
        <v>0</v>
      </c>
      <c r="H13" s="118">
        <f>SUM(I13:K13)</f>
        <v>2.4658869999999999</v>
      </c>
      <c r="I13" s="47">
        <v>0.76597699999999991</v>
      </c>
      <c r="J13" s="48">
        <v>1.69991</v>
      </c>
      <c r="K13" s="119">
        <v>0</v>
      </c>
      <c r="L13" s="183">
        <v>2.4567416900000003</v>
      </c>
      <c r="M13" s="184">
        <v>2.4567416900000003</v>
      </c>
      <c r="N13" s="185">
        <v>1.11633925</v>
      </c>
      <c r="O13" s="124" t="s">
        <v>79</v>
      </c>
      <c r="P13" s="28"/>
    </row>
    <row r="14" spans="2:16" ht="20.25" customHeight="1" thickBot="1" x14ac:dyDescent="0.3">
      <c r="B14" s="342" t="s">
        <v>365</v>
      </c>
      <c r="C14" s="117" t="s">
        <v>533</v>
      </c>
      <c r="D14" s="118">
        <f>SUM(E14:G14)</f>
        <v>5.0302998700000003</v>
      </c>
      <c r="E14" s="47">
        <v>4.407978</v>
      </c>
      <c r="F14" s="281">
        <v>0</v>
      </c>
      <c r="G14" s="119">
        <v>0.62232187000000005</v>
      </c>
      <c r="H14" s="118">
        <f>SUM(I14:K14)</f>
        <v>5.0302998700000003</v>
      </c>
      <c r="I14" s="47">
        <v>4.407978</v>
      </c>
      <c r="J14" s="48">
        <v>0</v>
      </c>
      <c r="K14" s="119">
        <v>0.62232187000000005</v>
      </c>
      <c r="L14" s="183">
        <v>4.4049854900000005</v>
      </c>
      <c r="M14" s="184">
        <v>4.4049854900000005</v>
      </c>
      <c r="N14" s="185">
        <v>0.98055691</v>
      </c>
      <c r="O14" s="109" t="s">
        <v>79</v>
      </c>
      <c r="P14" s="28"/>
    </row>
    <row r="15" spans="2:16" ht="20.25" customHeight="1" thickBot="1" x14ac:dyDescent="0.3">
      <c r="B15" s="85" t="s">
        <v>65</v>
      </c>
      <c r="C15" s="86"/>
      <c r="D15" s="97">
        <f>+D11</f>
        <v>7.4961868700000007</v>
      </c>
      <c r="E15" s="98">
        <f t="shared" ref="E15:N15" si="3">+E11</f>
        <v>5.1739549999999994</v>
      </c>
      <c r="F15" s="99">
        <f t="shared" si="3"/>
        <v>1.69991</v>
      </c>
      <c r="G15" s="100">
        <f t="shared" si="3"/>
        <v>0.62232187000000005</v>
      </c>
      <c r="H15" s="97">
        <f t="shared" si="3"/>
        <v>7.4961868700000007</v>
      </c>
      <c r="I15" s="98">
        <f t="shared" si="3"/>
        <v>5.1739549999999994</v>
      </c>
      <c r="J15" s="99">
        <f t="shared" si="3"/>
        <v>1.69991</v>
      </c>
      <c r="K15" s="100">
        <f t="shared" si="3"/>
        <v>0.62232187000000005</v>
      </c>
      <c r="L15" s="97">
        <f t="shared" si="3"/>
        <v>6.8617271800000008</v>
      </c>
      <c r="M15" s="105">
        <f t="shared" si="3"/>
        <v>6.8617271800000008</v>
      </c>
      <c r="N15" s="106">
        <f t="shared" si="3"/>
        <v>2.09689616</v>
      </c>
      <c r="O15" s="110"/>
    </row>
    <row r="16" spans="2:16" ht="9.75" customHeight="1" thickTop="1" x14ac:dyDescent="0.25">
      <c r="B16" s="66"/>
    </row>
    <row r="17" spans="2:15" x14ac:dyDescent="0.25">
      <c r="B17" s="111" t="s">
        <v>25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2:15" x14ac:dyDescent="0.25">
      <c r="B18" s="111" t="s">
        <v>26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2:15" x14ac:dyDescent="0.25">
      <c r="B19" s="111" t="s">
        <v>267</v>
      </c>
    </row>
    <row r="20" spans="2:15" x14ac:dyDescent="0.25">
      <c r="B20" s="112" t="s">
        <v>266</v>
      </c>
      <c r="I20" s="321"/>
    </row>
    <row r="21" spans="2:15" x14ac:dyDescent="0.25">
      <c r="B21" s="112" t="s">
        <v>66</v>
      </c>
    </row>
    <row r="22" spans="2:15" x14ac:dyDescent="0.25">
      <c r="C22" s="7"/>
      <c r="O22" s="8"/>
    </row>
    <row r="23" spans="2:15" x14ac:dyDescent="0.25">
      <c r="C23" s="27"/>
    </row>
    <row r="24" spans="2:15" x14ac:dyDescent="0.25">
      <c r="C24" s="27"/>
    </row>
    <row r="25" spans="2:15" x14ac:dyDescent="0.25">
      <c r="C25" s="27"/>
    </row>
    <row r="26" spans="2:15" x14ac:dyDescent="0.25">
      <c r="C26" s="27"/>
    </row>
    <row r="27" spans="2:15" x14ac:dyDescent="0.25">
      <c r="C27" s="27"/>
    </row>
    <row r="28" spans="2:15" x14ac:dyDescent="0.25">
      <c r="C28" s="27"/>
    </row>
    <row r="29" spans="2:15" x14ac:dyDescent="0.25">
      <c r="C29" s="27"/>
    </row>
    <row r="30" spans="2:15" x14ac:dyDescent="0.25">
      <c r="C30" s="27"/>
    </row>
    <row r="31" spans="2:15" x14ac:dyDescent="0.25">
      <c r="C31" s="27"/>
    </row>
    <row r="32" spans="2:15" x14ac:dyDescent="0.25">
      <c r="C32" s="27"/>
    </row>
    <row r="33" spans="3:3" x14ac:dyDescent="0.25">
      <c r="C33" s="27"/>
    </row>
    <row r="35" spans="3:3" x14ac:dyDescent="0.25">
      <c r="C35" s="7"/>
    </row>
    <row r="37" spans="3:3" x14ac:dyDescent="0.25">
      <c r="C37" s="7"/>
    </row>
    <row r="39" spans="3:3" x14ac:dyDescent="0.25">
      <c r="C39" s="7"/>
    </row>
  </sheetData>
  <mergeCells count="8">
    <mergeCell ref="B2:O2"/>
    <mergeCell ref="B3:O3"/>
    <mergeCell ref="B5:C7"/>
    <mergeCell ref="D5:K5"/>
    <mergeCell ref="L5:N6"/>
    <mergeCell ref="O5:O7"/>
    <mergeCell ref="D6:G6"/>
    <mergeCell ref="H6:K6"/>
  </mergeCells>
  <hyperlinks>
    <hyperlink ref="C12" r:id="rId1"/>
    <hyperlink ref="C8" r:id="rId2"/>
    <hyperlink ref="C10" r:id="rId3"/>
    <hyperlink ref="C9" r:id="rId4"/>
    <hyperlink ref="F13" r:id="rId5" location=":~:text=El%20Consejo%20de%20Ministros%2C%20a,conservaci%C3%B3n%20de%20l" display="https://www.miteco.gob.es/es/prensa/ultimas-noticias/el-gobierno-autoriza-el-reparto-de-30-millones-de-euros-a-las-ccaa-para-la-protecci%C3%B3n-de-la-biodiversidad-marina/tcm:30-541496 - :~:text=El%20Consejo%20de%20Ministros%2C%20a,conservaci%C3%B3n%20de%20l"/>
  </hyperlinks>
  <pageMargins left="0.7" right="0.7" top="0.75" bottom="0.75" header="0.3" footer="0.3"/>
  <pageSetup paperSize="9" scale="44" fitToHeight="0" orientation="landscape" verticalDpi="0" r:id="rId6"/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S46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22.28515625" style="2" customWidth="1"/>
    <col min="3" max="3" width="76.28515625" style="1" customWidth="1"/>
    <col min="4" max="14" width="9" style="1" customWidth="1"/>
    <col min="15" max="17" width="16.140625" style="1" customWidth="1"/>
    <col min="18" max="18" width="90.42578125" style="1" customWidth="1"/>
    <col min="19" max="21" width="11.42578125" style="1"/>
    <col min="22" max="22" width="47.140625" style="1" customWidth="1"/>
    <col min="23" max="16384" width="11.42578125" style="1"/>
  </cols>
  <sheetData>
    <row r="1" spans="2:19" ht="73.5" customHeight="1" x14ac:dyDescent="0.25"/>
    <row r="2" spans="2:19" ht="21" customHeight="1" x14ac:dyDescent="0.25">
      <c r="B2" s="602" t="s">
        <v>460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</row>
    <row r="3" spans="2:19" ht="17.25" x14ac:dyDescent="0.25">
      <c r="B3" s="602" t="s">
        <v>156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</row>
    <row r="4" spans="2:19" ht="7.5" customHeight="1" thickBot="1" x14ac:dyDescent="0.3"/>
    <row r="5" spans="2:19" ht="24.75" customHeight="1" thickTop="1" thickBot="1" x14ac:dyDescent="0.3">
      <c r="B5" s="671" t="s">
        <v>51</v>
      </c>
      <c r="C5" s="672"/>
      <c r="D5" s="612" t="s">
        <v>52</v>
      </c>
      <c r="E5" s="613"/>
      <c r="F5" s="613"/>
      <c r="G5" s="613"/>
      <c r="H5" s="613"/>
      <c r="I5" s="613"/>
      <c r="J5" s="613"/>
      <c r="K5" s="613"/>
      <c r="L5" s="613"/>
      <c r="M5" s="613"/>
      <c r="N5" s="609"/>
      <c r="O5" s="612" t="s">
        <v>265</v>
      </c>
      <c r="P5" s="613"/>
      <c r="Q5" s="613"/>
      <c r="R5" s="677" t="s">
        <v>67</v>
      </c>
    </row>
    <row r="6" spans="2:19" ht="22.5" customHeight="1" thickTop="1" thickBot="1" x14ac:dyDescent="0.3">
      <c r="B6" s="673"/>
      <c r="C6" s="674"/>
      <c r="D6" s="616" t="s">
        <v>53</v>
      </c>
      <c r="E6" s="617"/>
      <c r="F6" s="617"/>
      <c r="G6" s="617"/>
      <c r="H6" s="617"/>
      <c r="I6" s="616" t="s">
        <v>54</v>
      </c>
      <c r="J6" s="617"/>
      <c r="K6" s="617"/>
      <c r="L6" s="617"/>
      <c r="M6" s="617"/>
      <c r="N6" s="618"/>
      <c r="O6" s="614"/>
      <c r="P6" s="615"/>
      <c r="Q6" s="615"/>
      <c r="R6" s="678"/>
    </row>
    <row r="7" spans="2:19" ht="34.5" customHeight="1" thickBot="1" x14ac:dyDescent="0.3">
      <c r="B7" s="675"/>
      <c r="C7" s="676"/>
      <c r="D7" s="87" t="s">
        <v>55</v>
      </c>
      <c r="E7" s="63">
        <v>2020</v>
      </c>
      <c r="F7" s="31">
        <v>2021</v>
      </c>
      <c r="G7" s="32">
        <v>2022</v>
      </c>
      <c r="H7" s="459">
        <v>2023</v>
      </c>
      <c r="I7" s="87" t="s">
        <v>55</v>
      </c>
      <c r="J7" s="63">
        <v>2020</v>
      </c>
      <c r="K7" s="31">
        <v>2021</v>
      </c>
      <c r="L7" s="32">
        <v>2022</v>
      </c>
      <c r="M7" s="479">
        <v>2023</v>
      </c>
      <c r="N7" s="480">
        <v>2024</v>
      </c>
      <c r="O7" s="76" t="s">
        <v>4</v>
      </c>
      <c r="P7" s="76" t="s">
        <v>5</v>
      </c>
      <c r="Q7" s="308" t="s">
        <v>6</v>
      </c>
      <c r="R7" s="679"/>
    </row>
    <row r="8" spans="2:19" ht="25.5" customHeight="1" thickBot="1" x14ac:dyDescent="0.3">
      <c r="B8" s="17" t="s">
        <v>276</v>
      </c>
      <c r="C8" s="18" t="s">
        <v>101</v>
      </c>
      <c r="D8" s="19">
        <f>+D9</f>
        <v>0.81969999999999998</v>
      </c>
      <c r="E8" s="37">
        <f t="shared" ref="E8:Q8" si="0">+E9</f>
        <v>0</v>
      </c>
      <c r="F8" s="143">
        <f t="shared" si="0"/>
        <v>0</v>
      </c>
      <c r="G8" s="40">
        <f t="shared" si="0"/>
        <v>0.81969999999999998</v>
      </c>
      <c r="H8" s="201">
        <f t="shared" si="0"/>
        <v>0</v>
      </c>
      <c r="I8" s="93">
        <f t="shared" si="0"/>
        <v>0.81969999999999998</v>
      </c>
      <c r="J8" s="37">
        <f t="shared" si="0"/>
        <v>0</v>
      </c>
      <c r="K8" s="143">
        <f t="shared" si="0"/>
        <v>0</v>
      </c>
      <c r="L8" s="40">
        <f t="shared" si="0"/>
        <v>0</v>
      </c>
      <c r="M8" s="40">
        <f t="shared" si="0"/>
        <v>0.81969999999999998</v>
      </c>
      <c r="N8" s="94">
        <f t="shared" si="0"/>
        <v>0</v>
      </c>
      <c r="O8" s="78">
        <f t="shared" si="0"/>
        <v>0.81969999999999998</v>
      </c>
      <c r="P8" s="78">
        <f t="shared" si="0"/>
        <v>0.52910999999999997</v>
      </c>
      <c r="Q8" s="309">
        <f t="shared" si="0"/>
        <v>0.52910999999999997</v>
      </c>
      <c r="R8" s="20"/>
      <c r="S8" s="28"/>
    </row>
    <row r="9" spans="2:19" ht="25.5" customHeight="1" x14ac:dyDescent="0.25">
      <c r="B9" s="69" t="s">
        <v>102</v>
      </c>
      <c r="C9" s="16" t="s">
        <v>278</v>
      </c>
      <c r="D9" s="21">
        <f>+D10</f>
        <v>0.81969999999999998</v>
      </c>
      <c r="E9" s="38">
        <f>+E10</f>
        <v>0</v>
      </c>
      <c r="F9" s="144">
        <f t="shared" ref="F9:Q9" si="1">+F10</f>
        <v>0</v>
      </c>
      <c r="G9" s="41">
        <f t="shared" si="1"/>
        <v>0.81969999999999998</v>
      </c>
      <c r="H9" s="200">
        <f t="shared" si="1"/>
        <v>0</v>
      </c>
      <c r="I9" s="91">
        <f t="shared" si="1"/>
        <v>0.81969999999999998</v>
      </c>
      <c r="J9" s="38">
        <f t="shared" si="1"/>
        <v>0</v>
      </c>
      <c r="K9" s="144">
        <f t="shared" si="1"/>
        <v>0</v>
      </c>
      <c r="L9" s="41">
        <f t="shared" si="1"/>
        <v>0</v>
      </c>
      <c r="M9" s="41">
        <f t="shared" si="1"/>
        <v>0.81969999999999998</v>
      </c>
      <c r="N9" s="92">
        <f t="shared" si="1"/>
        <v>0</v>
      </c>
      <c r="O9" s="33">
        <f t="shared" si="1"/>
        <v>0.81969999999999998</v>
      </c>
      <c r="P9" s="33">
        <f t="shared" si="1"/>
        <v>0.52910999999999997</v>
      </c>
      <c r="Q9" s="200">
        <f t="shared" si="1"/>
        <v>0.52910999999999997</v>
      </c>
      <c r="R9" s="24" t="s">
        <v>429</v>
      </c>
      <c r="S9" s="28"/>
    </row>
    <row r="10" spans="2:19" ht="25.5" customHeight="1" thickBot="1" x14ac:dyDescent="0.3">
      <c r="B10" s="508" t="s">
        <v>510</v>
      </c>
      <c r="C10" s="66" t="s">
        <v>277</v>
      </c>
      <c r="D10" s="46">
        <f>SUM(F10:H10)</f>
        <v>0.81969999999999998</v>
      </c>
      <c r="E10" s="47">
        <v>0</v>
      </c>
      <c r="F10" s="147">
        <v>0</v>
      </c>
      <c r="G10" s="281">
        <f>0.8197</f>
        <v>0.81969999999999998</v>
      </c>
      <c r="H10" s="202">
        <v>0</v>
      </c>
      <c r="I10" s="118">
        <f>SUM(K10:M10)</f>
        <v>0.81969999999999998</v>
      </c>
      <c r="J10" s="47">
        <v>0</v>
      </c>
      <c r="K10" s="147">
        <v>0</v>
      </c>
      <c r="L10" s="48">
        <v>0</v>
      </c>
      <c r="M10" s="48">
        <v>0.81969999999999998</v>
      </c>
      <c r="N10" s="119">
        <v>0</v>
      </c>
      <c r="O10" s="305">
        <v>0.81969999999999998</v>
      </c>
      <c r="P10" s="184">
        <v>0.52910999999999997</v>
      </c>
      <c r="Q10" s="311">
        <v>0.52910999999999997</v>
      </c>
      <c r="R10" s="206" t="s">
        <v>79</v>
      </c>
      <c r="S10" s="28"/>
    </row>
    <row r="11" spans="2:19" ht="25.5" customHeight="1" thickBot="1" x14ac:dyDescent="0.3">
      <c r="B11" s="17" t="s">
        <v>109</v>
      </c>
      <c r="C11" s="18" t="s">
        <v>163</v>
      </c>
      <c r="D11" s="19">
        <f t="shared" ref="D11:Q11" si="2">+D12+D20</f>
        <v>73.948230969999997</v>
      </c>
      <c r="E11" s="37">
        <f t="shared" si="2"/>
        <v>0</v>
      </c>
      <c r="F11" s="143">
        <f t="shared" si="2"/>
        <v>24.493300309999995</v>
      </c>
      <c r="G11" s="40">
        <f t="shared" si="2"/>
        <v>21.129811849999999</v>
      </c>
      <c r="H11" s="201">
        <f t="shared" si="2"/>
        <v>28.325118809999999</v>
      </c>
      <c r="I11" s="93">
        <f t="shared" si="2"/>
        <v>72.698230969999997</v>
      </c>
      <c r="J11" s="37">
        <f t="shared" si="2"/>
        <v>0</v>
      </c>
      <c r="K11" s="143">
        <f t="shared" si="2"/>
        <v>24.493300309999995</v>
      </c>
      <c r="L11" s="40">
        <f t="shared" si="2"/>
        <v>21.129811850000003</v>
      </c>
      <c r="M11" s="40">
        <f t="shared" si="2"/>
        <v>0</v>
      </c>
      <c r="N11" s="94">
        <f t="shared" ref="N11" si="3">+N12+N20</f>
        <v>27.075118810000003</v>
      </c>
      <c r="O11" s="78">
        <f t="shared" si="2"/>
        <v>58.8796593</v>
      </c>
      <c r="P11" s="78">
        <f t="shared" si="2"/>
        <v>55.195510349999999</v>
      </c>
      <c r="Q11" s="309">
        <f t="shared" si="2"/>
        <v>36.428913860000002</v>
      </c>
      <c r="R11" s="20"/>
    </row>
    <row r="12" spans="2:19" ht="33.75" customHeight="1" x14ac:dyDescent="0.25">
      <c r="B12" s="69" t="s">
        <v>164</v>
      </c>
      <c r="C12" s="16" t="s">
        <v>165</v>
      </c>
      <c r="D12" s="21">
        <f>SUM(D13:D19)</f>
        <v>66.612337879999998</v>
      </c>
      <c r="E12" s="38">
        <f t="shared" ref="E12:Q12" si="4">SUM(E13:E19)</f>
        <v>0</v>
      </c>
      <c r="F12" s="144">
        <f t="shared" si="4"/>
        <v>17.157407219999996</v>
      </c>
      <c r="G12" s="41">
        <f t="shared" si="4"/>
        <v>21.129811849999999</v>
      </c>
      <c r="H12" s="200">
        <f t="shared" si="4"/>
        <v>28.325118809999999</v>
      </c>
      <c r="I12" s="91">
        <f t="shared" si="4"/>
        <v>65.362337879999998</v>
      </c>
      <c r="J12" s="38">
        <f t="shared" si="4"/>
        <v>0</v>
      </c>
      <c r="K12" s="144">
        <f t="shared" si="4"/>
        <v>17.157407219999996</v>
      </c>
      <c r="L12" s="41">
        <f t="shared" si="4"/>
        <v>21.129811850000003</v>
      </c>
      <c r="M12" s="41">
        <f t="shared" si="4"/>
        <v>0</v>
      </c>
      <c r="N12" s="92">
        <f t="shared" ref="N12" si="5">SUM(N13:N19)</f>
        <v>27.075118810000003</v>
      </c>
      <c r="O12" s="33">
        <f t="shared" si="4"/>
        <v>53.178339870000002</v>
      </c>
      <c r="P12" s="33">
        <f t="shared" si="4"/>
        <v>49.494190920000001</v>
      </c>
      <c r="Q12" s="200">
        <f t="shared" si="4"/>
        <v>30.72759443</v>
      </c>
      <c r="R12" s="24" t="s">
        <v>428</v>
      </c>
    </row>
    <row r="13" spans="2:19" ht="25.5" customHeight="1" x14ac:dyDescent="0.25">
      <c r="B13" s="338" t="s">
        <v>421</v>
      </c>
      <c r="C13" s="58" t="s">
        <v>166</v>
      </c>
      <c r="D13" s="46">
        <f t="shared" ref="D13:D18" si="6">SUM(F13:H13)</f>
        <v>38.914664000000002</v>
      </c>
      <c r="E13" s="47">
        <v>0</v>
      </c>
      <c r="F13" s="147">
        <v>8.7739999999999991</v>
      </c>
      <c r="G13" s="48">
        <v>12.44</v>
      </c>
      <c r="H13" s="202">
        <v>17.700664</v>
      </c>
      <c r="I13" s="118">
        <f>SUM(K13:N13)</f>
        <v>38.914664000000002</v>
      </c>
      <c r="J13" s="47">
        <v>0</v>
      </c>
      <c r="K13" s="147">
        <v>8.7739999999999991</v>
      </c>
      <c r="L13" s="48">
        <v>12.13</v>
      </c>
      <c r="M13" s="48">
        <v>0</v>
      </c>
      <c r="N13" s="119">
        <v>18.010664000000002</v>
      </c>
      <c r="O13" s="205">
        <v>26.205688209999995</v>
      </c>
      <c r="P13" s="205">
        <v>24.556795529999995</v>
      </c>
      <c r="Q13" s="311">
        <v>15.463923860000001</v>
      </c>
      <c r="R13" s="206" t="s">
        <v>167</v>
      </c>
    </row>
    <row r="14" spans="2:19" ht="25.5" customHeight="1" x14ac:dyDescent="0.25">
      <c r="B14" s="344" t="s">
        <v>373</v>
      </c>
      <c r="C14" s="58" t="s">
        <v>168</v>
      </c>
      <c r="D14" s="46">
        <f t="shared" si="6"/>
        <v>4.1788860900000007</v>
      </c>
      <c r="E14" s="47">
        <v>0</v>
      </c>
      <c r="F14" s="147">
        <v>1.0900000000000001</v>
      </c>
      <c r="G14" s="48">
        <v>1.59</v>
      </c>
      <c r="H14" s="202">
        <v>1.4988860900000001</v>
      </c>
      <c r="I14" s="118">
        <f t="shared" ref="I14:I19" si="7">SUM(K14:N14)</f>
        <v>4.1788860900000007</v>
      </c>
      <c r="J14" s="47">
        <v>0</v>
      </c>
      <c r="K14" s="147">
        <v>1.0900000000000001</v>
      </c>
      <c r="L14" s="48">
        <v>1.9</v>
      </c>
      <c r="M14" s="48">
        <v>0</v>
      </c>
      <c r="N14" s="119">
        <v>1.1888860900000005</v>
      </c>
      <c r="O14" s="184">
        <v>4.1788559999999997</v>
      </c>
      <c r="P14" s="184">
        <v>2.7255250000000002</v>
      </c>
      <c r="Q14" s="310">
        <v>0</v>
      </c>
      <c r="R14" s="206" t="s">
        <v>167</v>
      </c>
    </row>
    <row r="15" spans="2:19" ht="25.5" customHeight="1" x14ac:dyDescent="0.25">
      <c r="B15" s="702" t="s">
        <v>330</v>
      </c>
      <c r="C15" s="36" t="s">
        <v>169</v>
      </c>
      <c r="D15" s="46">
        <f t="shared" si="6"/>
        <v>6.27</v>
      </c>
      <c r="E15" s="47">
        <v>0</v>
      </c>
      <c r="F15" s="147">
        <v>2.52</v>
      </c>
      <c r="G15" s="48">
        <v>1.6</v>
      </c>
      <c r="H15" s="202">
        <v>2.15</v>
      </c>
      <c r="I15" s="118">
        <f t="shared" si="7"/>
        <v>6.27</v>
      </c>
      <c r="J15" s="47">
        <v>0</v>
      </c>
      <c r="K15" s="147">
        <v>2.52</v>
      </c>
      <c r="L15" s="48">
        <v>1.6</v>
      </c>
      <c r="M15" s="48">
        <v>0</v>
      </c>
      <c r="N15" s="119">
        <v>2.1499999999999995</v>
      </c>
      <c r="O15" s="184">
        <v>5.6276135000000007</v>
      </c>
      <c r="P15" s="184">
        <v>5.627583500000001</v>
      </c>
      <c r="Q15" s="311">
        <v>4.7579693899999995</v>
      </c>
      <c r="R15" s="206" t="s">
        <v>170</v>
      </c>
    </row>
    <row r="16" spans="2:19" ht="25.5" customHeight="1" x14ac:dyDescent="0.25">
      <c r="B16" s="702"/>
      <c r="C16" s="36" t="s">
        <v>171</v>
      </c>
      <c r="D16" s="46">
        <f t="shared" si="6"/>
        <v>7.05</v>
      </c>
      <c r="E16" s="47">
        <v>0</v>
      </c>
      <c r="F16" s="147">
        <v>2.0499999999999998</v>
      </c>
      <c r="G16" s="48">
        <v>2.5</v>
      </c>
      <c r="H16" s="202">
        <v>2.5</v>
      </c>
      <c r="I16" s="118">
        <f t="shared" si="7"/>
        <v>7.05</v>
      </c>
      <c r="J16" s="47">
        <v>0</v>
      </c>
      <c r="K16" s="147">
        <v>2.0499999999999998</v>
      </c>
      <c r="L16" s="48">
        <v>2.5</v>
      </c>
      <c r="M16" s="48">
        <v>0</v>
      </c>
      <c r="N16" s="119">
        <v>2.5</v>
      </c>
      <c r="O16" s="184">
        <v>7.0272470700000005</v>
      </c>
      <c r="P16" s="184">
        <v>6.6313084299999998</v>
      </c>
      <c r="Q16" s="311">
        <v>6.6313084299999998</v>
      </c>
      <c r="R16" s="206" t="s">
        <v>170</v>
      </c>
    </row>
    <row r="17" spans="2:18" ht="25.5" customHeight="1" x14ac:dyDescent="0.25">
      <c r="B17" s="702"/>
      <c r="C17" s="36" t="s">
        <v>492</v>
      </c>
      <c r="D17" s="46">
        <f t="shared" si="6"/>
        <v>6.2100000000000009</v>
      </c>
      <c r="E17" s="47">
        <v>0</v>
      </c>
      <c r="F17" s="147">
        <v>2.3450000000000002</v>
      </c>
      <c r="G17" s="48">
        <v>2.2650000000000001</v>
      </c>
      <c r="H17" s="202">
        <v>1.6</v>
      </c>
      <c r="I17" s="118">
        <f t="shared" si="7"/>
        <v>6.2100000000000009</v>
      </c>
      <c r="J17" s="47">
        <v>0</v>
      </c>
      <c r="K17" s="147">
        <v>2.3450000000000002</v>
      </c>
      <c r="L17" s="48">
        <v>2.2650000000000001</v>
      </c>
      <c r="M17" s="48">
        <v>0</v>
      </c>
      <c r="N17" s="119">
        <v>1.6000000000000005</v>
      </c>
      <c r="O17" s="184">
        <v>5.6489112199999996</v>
      </c>
      <c r="P17" s="184">
        <v>5.4700133399999995</v>
      </c>
      <c r="Q17" s="311">
        <v>2.71229283</v>
      </c>
      <c r="R17" s="206" t="s">
        <v>170</v>
      </c>
    </row>
    <row r="18" spans="2:18" ht="25.5" customHeight="1" x14ac:dyDescent="0.25">
      <c r="B18" s="338" t="s">
        <v>384</v>
      </c>
      <c r="C18" s="58" t="s">
        <v>478</v>
      </c>
      <c r="D18" s="46">
        <f t="shared" si="6"/>
        <v>1.4887877899999999</v>
      </c>
      <c r="E18" s="47">
        <v>0</v>
      </c>
      <c r="F18" s="147">
        <v>0.37840721999999999</v>
      </c>
      <c r="G18" s="48">
        <v>0.73481184999999993</v>
      </c>
      <c r="H18" s="202">
        <v>0.37556871999999997</v>
      </c>
      <c r="I18" s="118">
        <f t="shared" si="7"/>
        <v>1.4887877899999999</v>
      </c>
      <c r="J18" s="47">
        <v>0</v>
      </c>
      <c r="K18" s="147">
        <v>0.37840721999999999</v>
      </c>
      <c r="L18" s="48">
        <v>0.73481184999999993</v>
      </c>
      <c r="M18" s="48">
        <v>0</v>
      </c>
      <c r="N18" s="119">
        <v>0.37556871999999997</v>
      </c>
      <c r="O18" s="184">
        <v>1.21311758</v>
      </c>
      <c r="P18" s="184">
        <v>1.2060588300000001</v>
      </c>
      <c r="Q18" s="311">
        <v>1.1251979300000001</v>
      </c>
      <c r="R18" s="206" t="s">
        <v>170</v>
      </c>
    </row>
    <row r="19" spans="2:18" ht="25.5" customHeight="1" x14ac:dyDescent="0.25">
      <c r="B19" s="508" t="s">
        <v>515</v>
      </c>
      <c r="C19" s="463" t="s">
        <v>470</v>
      </c>
      <c r="D19" s="46">
        <f t="shared" ref="D19" si="8">SUM(F19:H19)</f>
        <v>2.5</v>
      </c>
      <c r="E19" s="47">
        <v>0</v>
      </c>
      <c r="F19" s="147">
        <v>0</v>
      </c>
      <c r="G19" s="48">
        <v>0</v>
      </c>
      <c r="H19" s="202">
        <v>2.5</v>
      </c>
      <c r="I19" s="118">
        <f t="shared" si="7"/>
        <v>1.25</v>
      </c>
      <c r="J19" s="47">
        <v>0</v>
      </c>
      <c r="K19" s="147">
        <v>0</v>
      </c>
      <c r="L19" s="48">
        <v>0</v>
      </c>
      <c r="M19" s="427">
        <v>0</v>
      </c>
      <c r="N19" s="428">
        <v>1.25</v>
      </c>
      <c r="O19" s="184">
        <v>3.2769062899999999</v>
      </c>
      <c r="P19" s="184">
        <v>3.2769062899999999</v>
      </c>
      <c r="Q19" s="310">
        <v>3.6901989999999996E-2</v>
      </c>
      <c r="R19" s="206" t="s">
        <v>79</v>
      </c>
    </row>
    <row r="20" spans="2:18" ht="25.5" customHeight="1" x14ac:dyDescent="0.25">
      <c r="B20" s="70" t="s">
        <v>111</v>
      </c>
      <c r="C20" s="30" t="s">
        <v>174</v>
      </c>
      <c r="D20" s="14">
        <f t="shared" ref="D20:N20" si="9">+D21</f>
        <v>7.3358930899999999</v>
      </c>
      <c r="E20" s="44">
        <f t="shared" si="9"/>
        <v>0</v>
      </c>
      <c r="F20" s="146">
        <f t="shared" si="9"/>
        <v>7.3358930899999999</v>
      </c>
      <c r="G20" s="45">
        <f t="shared" si="9"/>
        <v>0</v>
      </c>
      <c r="H20" s="204">
        <f t="shared" si="9"/>
        <v>0</v>
      </c>
      <c r="I20" s="165">
        <f t="shared" si="9"/>
        <v>7.3358930899999999</v>
      </c>
      <c r="J20" s="44">
        <f t="shared" si="9"/>
        <v>0</v>
      </c>
      <c r="K20" s="146">
        <f t="shared" si="9"/>
        <v>7.3358930899999999</v>
      </c>
      <c r="L20" s="45">
        <f t="shared" si="9"/>
        <v>0</v>
      </c>
      <c r="M20" s="45">
        <f t="shared" si="9"/>
        <v>0</v>
      </c>
      <c r="N20" s="136">
        <f t="shared" si="9"/>
        <v>0</v>
      </c>
      <c r="O20" s="43">
        <f>+O21</f>
        <v>5.7013194299999999</v>
      </c>
      <c r="P20" s="43">
        <f>+P21</f>
        <v>5.7013194299999999</v>
      </c>
      <c r="Q20" s="204">
        <f>+Q21</f>
        <v>5.7013194299999999</v>
      </c>
      <c r="R20" s="23" t="s">
        <v>175</v>
      </c>
    </row>
    <row r="21" spans="2:18" ht="25.5" customHeight="1" thickBot="1" x14ac:dyDescent="0.3">
      <c r="B21" s="338" t="s">
        <v>331</v>
      </c>
      <c r="C21" s="36" t="s">
        <v>176</v>
      </c>
      <c r="D21" s="46">
        <f>SUM(F21:H21)</f>
        <v>7.3358930899999999</v>
      </c>
      <c r="E21" s="47">
        <v>0</v>
      </c>
      <c r="F21" s="147">
        <v>7.3358930899999999</v>
      </c>
      <c r="G21" s="48">
        <v>0</v>
      </c>
      <c r="H21" s="202">
        <v>0</v>
      </c>
      <c r="I21" s="118">
        <f>SUM(K21:M21)</f>
        <v>7.3358930899999999</v>
      </c>
      <c r="J21" s="47">
        <v>0</v>
      </c>
      <c r="K21" s="147">
        <v>7.3358930899999999</v>
      </c>
      <c r="L21" s="48">
        <v>0</v>
      </c>
      <c r="M21" s="48">
        <v>0</v>
      </c>
      <c r="N21" s="119">
        <v>0</v>
      </c>
      <c r="O21" s="184">
        <v>5.7013194299999999</v>
      </c>
      <c r="P21" s="184">
        <v>5.7013194299999999</v>
      </c>
      <c r="Q21" s="311">
        <v>5.7013194299999999</v>
      </c>
      <c r="R21" s="206" t="s">
        <v>177</v>
      </c>
    </row>
    <row r="22" spans="2:18" ht="25.5" customHeight="1" thickBot="1" x14ac:dyDescent="0.3">
      <c r="B22" s="3" t="s">
        <v>65</v>
      </c>
      <c r="C22" s="4"/>
      <c r="D22" s="11">
        <f>+D8+D11</f>
        <v>74.767930969999995</v>
      </c>
      <c r="E22" s="39">
        <f t="shared" ref="E22:Q22" si="10">+E8+E11</f>
        <v>0</v>
      </c>
      <c r="F22" s="199">
        <f t="shared" si="10"/>
        <v>24.493300309999995</v>
      </c>
      <c r="G22" s="42">
        <f t="shared" si="10"/>
        <v>21.94951185</v>
      </c>
      <c r="H22" s="203">
        <f t="shared" si="10"/>
        <v>28.325118809999999</v>
      </c>
      <c r="I22" s="97">
        <f t="shared" si="10"/>
        <v>73.517930969999995</v>
      </c>
      <c r="J22" s="98">
        <f t="shared" si="10"/>
        <v>0</v>
      </c>
      <c r="K22" s="150">
        <f t="shared" si="10"/>
        <v>24.493300309999995</v>
      </c>
      <c r="L22" s="99">
        <f t="shared" si="10"/>
        <v>21.129811850000003</v>
      </c>
      <c r="M22" s="99">
        <f t="shared" si="10"/>
        <v>0.81969999999999998</v>
      </c>
      <c r="N22" s="100">
        <f t="shared" ref="N22" si="11">+N8+N11</f>
        <v>27.075118810000003</v>
      </c>
      <c r="O22" s="197">
        <f t="shared" si="10"/>
        <v>59.699359299999998</v>
      </c>
      <c r="P22" s="197">
        <f t="shared" si="10"/>
        <v>55.724620350000002</v>
      </c>
      <c r="Q22" s="312">
        <f t="shared" si="10"/>
        <v>36.958023860000004</v>
      </c>
      <c r="R22" s="25"/>
    </row>
    <row r="23" spans="2:18" ht="9" customHeight="1" x14ac:dyDescent="0.25">
      <c r="B23" s="66"/>
    </row>
    <row r="24" spans="2:18" x14ac:dyDescent="0.25">
      <c r="B24" s="111" t="s">
        <v>25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317"/>
      <c r="O24" s="26"/>
      <c r="P24" s="26"/>
      <c r="Q24" s="26"/>
    </row>
    <row r="25" spans="2:18" x14ac:dyDescent="0.25">
      <c r="B25" s="111" t="s">
        <v>26</v>
      </c>
      <c r="D25" s="68"/>
      <c r="E25" s="26"/>
      <c r="F25" s="26"/>
      <c r="G25" s="26"/>
      <c r="H25" s="68"/>
      <c r="I25" s="68"/>
      <c r="J25" s="496"/>
      <c r="K25" s="317"/>
      <c r="L25" s="68"/>
      <c r="M25" s="317"/>
      <c r="N25" s="26"/>
      <c r="O25" s="26"/>
      <c r="P25" s="26"/>
      <c r="Q25" s="26"/>
    </row>
    <row r="26" spans="2:18" x14ac:dyDescent="0.25">
      <c r="B26" s="111" t="s">
        <v>267</v>
      </c>
    </row>
    <row r="27" spans="2:18" x14ac:dyDescent="0.25">
      <c r="B27" s="112" t="s">
        <v>266</v>
      </c>
    </row>
    <row r="28" spans="2:18" x14ac:dyDescent="0.25">
      <c r="B28" s="112" t="s">
        <v>66</v>
      </c>
    </row>
    <row r="29" spans="2:18" x14ac:dyDescent="0.25">
      <c r="C29" s="7"/>
      <c r="R29" s="8"/>
    </row>
    <row r="30" spans="2:18" x14ac:dyDescent="0.25">
      <c r="C30" s="27"/>
    </row>
    <row r="31" spans="2:18" x14ac:dyDescent="0.25">
      <c r="C31" s="27"/>
    </row>
    <row r="32" spans="2:18" x14ac:dyDescent="0.25">
      <c r="C32" s="27"/>
    </row>
    <row r="33" spans="3:3" x14ac:dyDescent="0.25">
      <c r="C33" s="27"/>
    </row>
    <row r="34" spans="3:3" x14ac:dyDescent="0.25">
      <c r="C34" s="27"/>
    </row>
    <row r="35" spans="3:3" x14ac:dyDescent="0.25">
      <c r="C35" s="27"/>
    </row>
    <row r="36" spans="3:3" x14ac:dyDescent="0.25">
      <c r="C36" s="27"/>
    </row>
    <row r="37" spans="3:3" x14ac:dyDescent="0.25">
      <c r="C37" s="27"/>
    </row>
    <row r="38" spans="3:3" x14ac:dyDescent="0.25">
      <c r="C38" s="27"/>
    </row>
    <row r="39" spans="3:3" x14ac:dyDescent="0.25">
      <c r="C39" s="27"/>
    </row>
    <row r="40" spans="3:3" x14ac:dyDescent="0.25">
      <c r="C40" s="27"/>
    </row>
    <row r="42" spans="3:3" x14ac:dyDescent="0.25">
      <c r="C42" s="7"/>
    </row>
    <row r="44" spans="3:3" x14ac:dyDescent="0.25">
      <c r="C44" s="7"/>
    </row>
    <row r="46" spans="3:3" x14ac:dyDescent="0.25">
      <c r="C46" s="7"/>
    </row>
  </sheetData>
  <mergeCells count="9">
    <mergeCell ref="B15:B17"/>
    <mergeCell ref="B2:R2"/>
    <mergeCell ref="B3:R3"/>
    <mergeCell ref="B5:C7"/>
    <mergeCell ref="R5:R7"/>
    <mergeCell ref="O5:Q6"/>
    <mergeCell ref="D6:H6"/>
    <mergeCell ref="D5:N5"/>
    <mergeCell ref="I6:N6"/>
  </mergeCells>
  <hyperlinks>
    <hyperlink ref="C21" r:id="rId1" display="* Proyectos piloto innovadores para el desarrollo de itinerarios de inclusión social y su evaluación"/>
    <hyperlink ref="C13" r:id="rId2" display="* Plan de apoyos y cuidados de larga duración: desinstitucionalización, equipamientos y tecnología"/>
    <hyperlink ref="C15" r:id="rId3" display="* Plan de Modernización de los Servicios Sociales: transf. tecnológica, innovación, formación y refuerzo de la atención a la infancia"/>
    <hyperlink ref="C18" r:id="rId4" display="* Plan España País Accesible-proyecto SUEVE (acesibilidad a servicios sociales comunitarios)"/>
    <hyperlink ref="C14" r:id="rId5" display="* Plan de apoyos y cuidados de larga duración: desinstitucionalización, equipamientos y tecnología"/>
    <hyperlink ref="C16" r:id="rId6" display="* Plan de Modernización de los Servicios Sociales: transf. tecnológica, innovación, formación y refuerzo de la atención a la infancia"/>
    <hyperlink ref="C17" r:id="rId7" display="* Plan de Modernización de los Servicios Sociales: transf. tecnológica, innovación, formación y refuerzo de la atención a la infancia"/>
    <hyperlink ref="G10" r:id="rId8" display="https://www.mdsocialesa2030.gob.es/derechos-sociales/infancia-y-adolescencia/PDF/Conferencia_Sectorial/CERTIFICADO_ACUERDO_13_12_2022_firmado.pdf"/>
    <hyperlink ref="P13" r:id="rId9" display="https://sede.asturias.es/bopa/2023/12/22/2023-11476.pdf"/>
    <hyperlink ref="O13" r:id="rId10" display="https://sede.asturias.es/bopa/2023/07/13/2023-06305.pdf"/>
    <hyperlink ref="O10" r:id="rId11" display="https://sede.asturias.es/bopa/2025/06/06/2025-04426.pdf"/>
  </hyperlinks>
  <printOptions horizontalCentered="1" verticalCentered="1"/>
  <pageMargins left="0" right="0" top="0" bottom="0" header="0" footer="0"/>
  <pageSetup paperSize="9" scale="42" fitToHeight="0" orientation="landscape" verticalDpi="0" r:id="rId12"/>
  <drawing r:id="rId1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Q50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20.85546875" style="2" customWidth="1"/>
    <col min="3" max="3" width="70.7109375" style="1" customWidth="1"/>
    <col min="4" max="12" width="9" style="1" customWidth="1"/>
    <col min="13" max="15" width="16.85546875" style="1" customWidth="1"/>
    <col min="16" max="16" width="65.7109375" style="1" customWidth="1"/>
    <col min="17" max="19" width="11.42578125" style="1"/>
    <col min="20" max="20" width="47.140625" style="1" customWidth="1"/>
    <col min="21" max="16384" width="11.42578125" style="1"/>
  </cols>
  <sheetData>
    <row r="1" spans="2:17" ht="74.25" customHeight="1" x14ac:dyDescent="0.25"/>
    <row r="2" spans="2:17" ht="17.25" x14ac:dyDescent="0.25">
      <c r="B2" s="601" t="s">
        <v>460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</row>
    <row r="3" spans="2:17" ht="17.25" x14ac:dyDescent="0.25">
      <c r="B3" s="602" t="s">
        <v>459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</row>
    <row r="4" spans="2:17" ht="19.5" customHeight="1" thickBot="1" x14ac:dyDescent="0.3">
      <c r="N4" s="8"/>
    </row>
    <row r="5" spans="2:17" ht="21.75" customHeight="1" thickTop="1" thickBot="1" x14ac:dyDescent="0.3">
      <c r="B5" s="603" t="s">
        <v>51</v>
      </c>
      <c r="C5" s="604"/>
      <c r="D5" s="612" t="s">
        <v>52</v>
      </c>
      <c r="E5" s="613"/>
      <c r="F5" s="613"/>
      <c r="G5" s="613"/>
      <c r="H5" s="613"/>
      <c r="I5" s="613"/>
      <c r="J5" s="613"/>
      <c r="K5" s="613"/>
      <c r="L5" s="492"/>
      <c r="M5" s="612" t="s">
        <v>265</v>
      </c>
      <c r="N5" s="613"/>
      <c r="O5" s="609"/>
      <c r="P5" s="609" t="s">
        <v>67</v>
      </c>
    </row>
    <row r="6" spans="2:17" ht="19.5" customHeight="1" thickTop="1" thickBot="1" x14ac:dyDescent="0.3">
      <c r="B6" s="605"/>
      <c r="C6" s="606"/>
      <c r="D6" s="616" t="s">
        <v>53</v>
      </c>
      <c r="E6" s="617"/>
      <c r="F6" s="617"/>
      <c r="G6" s="618"/>
      <c r="H6" s="616" t="s">
        <v>54</v>
      </c>
      <c r="I6" s="617"/>
      <c r="J6" s="617"/>
      <c r="K6" s="617"/>
      <c r="L6" s="493"/>
      <c r="M6" s="614"/>
      <c r="N6" s="615"/>
      <c r="O6" s="611"/>
      <c r="P6" s="610"/>
    </row>
    <row r="7" spans="2:17" ht="29.25" customHeight="1" thickBot="1" x14ac:dyDescent="0.3">
      <c r="B7" s="607"/>
      <c r="C7" s="608"/>
      <c r="D7" s="87" t="s">
        <v>55</v>
      </c>
      <c r="E7" s="31">
        <v>2021</v>
      </c>
      <c r="F7" s="32">
        <v>2022</v>
      </c>
      <c r="G7" s="88">
        <v>2023</v>
      </c>
      <c r="H7" s="187" t="s">
        <v>55</v>
      </c>
      <c r="I7" s="31">
        <v>2021</v>
      </c>
      <c r="J7" s="32">
        <v>2022</v>
      </c>
      <c r="K7" s="32">
        <v>2023</v>
      </c>
      <c r="L7" s="485">
        <v>2024</v>
      </c>
      <c r="M7" s="101" t="s">
        <v>4</v>
      </c>
      <c r="N7" s="76" t="s">
        <v>5</v>
      </c>
      <c r="O7" s="102" t="s">
        <v>6</v>
      </c>
      <c r="P7" s="611"/>
    </row>
    <row r="8" spans="2:17" ht="20.25" customHeight="1" thickBot="1" x14ac:dyDescent="0.3">
      <c r="B8" s="79" t="s">
        <v>206</v>
      </c>
      <c r="C8" s="80" t="s">
        <v>207</v>
      </c>
      <c r="D8" s="93">
        <f t="shared" ref="D8:K8" si="0">+D9+D17+D19</f>
        <v>8.0750375600000019</v>
      </c>
      <c r="E8" s="37">
        <f>+E9+E17+E19</f>
        <v>2.5337074500000001</v>
      </c>
      <c r="F8" s="40">
        <f t="shared" si="0"/>
        <v>4.24101339</v>
      </c>
      <c r="G8" s="94">
        <f t="shared" si="0"/>
        <v>1.3003167200000001</v>
      </c>
      <c r="H8" s="78">
        <f t="shared" si="0"/>
        <v>8.0750375600000019</v>
      </c>
      <c r="I8" s="37">
        <f t="shared" si="0"/>
        <v>2.5337074500000001</v>
      </c>
      <c r="J8" s="40">
        <f t="shared" si="0"/>
        <v>4.24101339</v>
      </c>
      <c r="K8" s="40">
        <f t="shared" si="0"/>
        <v>0.56146737999999996</v>
      </c>
      <c r="L8" s="201">
        <f t="shared" ref="L8" si="1">+L9+L17+L19</f>
        <v>0.73884934000000002</v>
      </c>
      <c r="M8" s="93">
        <f>+M9+M17+M19</f>
        <v>5.9269661300000003</v>
      </c>
      <c r="N8" s="78">
        <f>+N9+N17+N19</f>
        <v>5.7419724100000007</v>
      </c>
      <c r="O8" s="104">
        <f>+O9+O17+O19</f>
        <v>4.6152919200000007</v>
      </c>
      <c r="P8" s="390"/>
    </row>
    <row r="9" spans="2:17" ht="20.25" customHeight="1" x14ac:dyDescent="0.25">
      <c r="B9" s="81" t="s">
        <v>208</v>
      </c>
      <c r="C9" s="128" t="s">
        <v>209</v>
      </c>
      <c r="D9" s="91">
        <f t="shared" ref="D9:O9" si="2">SUM(D10:D16)</f>
        <v>3.8724094300000003</v>
      </c>
      <c r="E9" s="38">
        <f t="shared" si="2"/>
        <v>0.73138018000000005</v>
      </c>
      <c r="F9" s="41">
        <f t="shared" si="2"/>
        <v>2.72009846</v>
      </c>
      <c r="G9" s="92">
        <f t="shared" si="2"/>
        <v>0.42093079</v>
      </c>
      <c r="H9" s="77">
        <f t="shared" si="2"/>
        <v>3.8724094300000003</v>
      </c>
      <c r="I9" s="38">
        <f t="shared" si="2"/>
        <v>0.73138018000000005</v>
      </c>
      <c r="J9" s="41">
        <f t="shared" si="2"/>
        <v>2.72009846</v>
      </c>
      <c r="K9" s="41">
        <f t="shared" si="2"/>
        <v>0.42093079</v>
      </c>
      <c r="L9" s="200">
        <f t="shared" ref="L9" si="3">SUM(L10:L16)</f>
        <v>0</v>
      </c>
      <c r="M9" s="115">
        <f t="shared" si="2"/>
        <v>3.77254545</v>
      </c>
      <c r="N9" s="33">
        <f t="shared" si="2"/>
        <v>3.5875517600000002</v>
      </c>
      <c r="O9" s="92">
        <f t="shared" si="2"/>
        <v>3.1380039700000002</v>
      </c>
      <c r="P9" s="391" t="s">
        <v>463</v>
      </c>
    </row>
    <row r="10" spans="2:17" s="65" customFormat="1" ht="22.5" customHeight="1" x14ac:dyDescent="0.25">
      <c r="B10" s="129" t="s">
        <v>346</v>
      </c>
      <c r="C10" s="131" t="s">
        <v>241</v>
      </c>
      <c r="D10" s="118">
        <f>SUM(E10:G10)</f>
        <v>0.43019092999999997</v>
      </c>
      <c r="E10" s="47">
        <v>0</v>
      </c>
      <c r="F10" s="48">
        <v>0.25608135999999998</v>
      </c>
      <c r="G10" s="119">
        <v>0.17410956999999999</v>
      </c>
      <c r="H10" s="49">
        <f>SUM(I10:L10)</f>
        <v>0.43019092999999997</v>
      </c>
      <c r="I10" s="47">
        <v>0</v>
      </c>
      <c r="J10" s="48">
        <v>0.25608135999999998</v>
      </c>
      <c r="K10" s="48">
        <v>0.17410956999999999</v>
      </c>
      <c r="L10" s="331">
        <v>0</v>
      </c>
      <c r="M10" s="196">
        <v>0.43019093000000003</v>
      </c>
      <c r="N10" s="184">
        <v>0.43019093000000003</v>
      </c>
      <c r="O10" s="432">
        <v>0.26672046999999999</v>
      </c>
      <c r="P10" s="399" t="s">
        <v>288</v>
      </c>
      <c r="Q10" s="64"/>
    </row>
    <row r="11" spans="2:17" s="65" customFormat="1" ht="25.5" customHeight="1" x14ac:dyDescent="0.25">
      <c r="B11" s="129" t="s">
        <v>347</v>
      </c>
      <c r="C11" s="131" t="s">
        <v>210</v>
      </c>
      <c r="D11" s="118">
        <f t="shared" ref="D11:D16" si="4">SUM(E11:G11)</f>
        <v>0.38824614000000002</v>
      </c>
      <c r="E11" s="47">
        <v>0</v>
      </c>
      <c r="F11" s="48">
        <v>0.19412307000000001</v>
      </c>
      <c r="G11" s="119">
        <v>0.19412307000000001</v>
      </c>
      <c r="H11" s="49">
        <f t="shared" ref="H11:H16" si="5">SUM(I11:L11)</f>
        <v>0.38824614000000002</v>
      </c>
      <c r="I11" s="47">
        <v>0</v>
      </c>
      <c r="J11" s="48">
        <v>0.19412307000000001</v>
      </c>
      <c r="K11" s="48">
        <v>0.19412307000000001</v>
      </c>
      <c r="L11" s="331">
        <v>0</v>
      </c>
      <c r="M11" s="196">
        <v>0.35055716000000003</v>
      </c>
      <c r="N11" s="205">
        <v>0.35055716000000003</v>
      </c>
      <c r="O11" s="432">
        <v>0.35055716000000003</v>
      </c>
      <c r="P11" s="392" t="s">
        <v>289</v>
      </c>
      <c r="Q11" s="64"/>
    </row>
    <row r="12" spans="2:17" s="65" customFormat="1" ht="25.5" customHeight="1" x14ac:dyDescent="0.25">
      <c r="B12" s="129" t="s">
        <v>348</v>
      </c>
      <c r="C12" s="211" t="s">
        <v>287</v>
      </c>
      <c r="D12" s="118">
        <f t="shared" si="4"/>
        <v>0.73376243000000008</v>
      </c>
      <c r="E12" s="47">
        <v>0.42480983</v>
      </c>
      <c r="F12" s="48">
        <v>0.30895260000000002</v>
      </c>
      <c r="G12" s="119">
        <v>0</v>
      </c>
      <c r="H12" s="49">
        <f t="shared" si="5"/>
        <v>0.73376243000000008</v>
      </c>
      <c r="I12" s="47">
        <v>0.42480983</v>
      </c>
      <c r="J12" s="48">
        <v>0.30895260000000002</v>
      </c>
      <c r="K12" s="48">
        <v>0</v>
      </c>
      <c r="L12" s="331">
        <v>0</v>
      </c>
      <c r="M12" s="196">
        <v>0.70595043999999996</v>
      </c>
      <c r="N12" s="205">
        <v>0.52095674999999997</v>
      </c>
      <c r="O12" s="185">
        <v>0.27494444000000001</v>
      </c>
      <c r="P12" s="131" t="s">
        <v>290</v>
      </c>
      <c r="Q12" s="64"/>
    </row>
    <row r="13" spans="2:17" s="65" customFormat="1" ht="22.5" customHeight="1" x14ac:dyDescent="0.25">
      <c r="B13" s="129" t="s">
        <v>349</v>
      </c>
      <c r="C13" s="211" t="s">
        <v>211</v>
      </c>
      <c r="D13" s="118">
        <f t="shared" si="4"/>
        <v>1.8632432800000001</v>
      </c>
      <c r="E13" s="47">
        <v>0</v>
      </c>
      <c r="F13" s="48">
        <v>1.8632432800000001</v>
      </c>
      <c r="G13" s="119">
        <v>0</v>
      </c>
      <c r="H13" s="49">
        <f t="shared" si="5"/>
        <v>1.8632432800000001</v>
      </c>
      <c r="I13" s="47">
        <v>0</v>
      </c>
      <c r="J13" s="48">
        <v>1.8632432800000001</v>
      </c>
      <c r="K13" s="48">
        <v>0</v>
      </c>
      <c r="L13" s="331">
        <v>0</v>
      </c>
      <c r="M13" s="183">
        <v>1.8406717100000001</v>
      </c>
      <c r="N13" s="184">
        <v>1.8406717100000001</v>
      </c>
      <c r="O13" s="185">
        <v>1.8406717100000001</v>
      </c>
      <c r="P13" s="392" t="s">
        <v>122</v>
      </c>
      <c r="Q13" s="64"/>
    </row>
    <row r="14" spans="2:17" s="65" customFormat="1" ht="22.5" customHeight="1" x14ac:dyDescent="0.25">
      <c r="B14" s="129" t="s">
        <v>350</v>
      </c>
      <c r="C14" s="211" t="s">
        <v>212</v>
      </c>
      <c r="D14" s="118">
        <f t="shared" si="4"/>
        <v>0.26927220000000002</v>
      </c>
      <c r="E14" s="47">
        <v>0.26927220000000002</v>
      </c>
      <c r="F14" s="48">
        <v>0</v>
      </c>
      <c r="G14" s="119">
        <v>0</v>
      </c>
      <c r="H14" s="49">
        <f t="shared" si="5"/>
        <v>0.26927220000000002</v>
      </c>
      <c r="I14" s="47">
        <v>0.26927220000000002</v>
      </c>
      <c r="J14" s="48">
        <v>0</v>
      </c>
      <c r="K14" s="48">
        <v>0</v>
      </c>
      <c r="L14" s="331">
        <v>0</v>
      </c>
      <c r="M14" s="183">
        <v>0.26700000000000002</v>
      </c>
      <c r="N14" s="184">
        <v>0.26700000000000002</v>
      </c>
      <c r="O14" s="185">
        <v>0.26700000000000002</v>
      </c>
      <c r="P14" s="392" t="s">
        <v>291</v>
      </c>
      <c r="Q14" s="64"/>
    </row>
    <row r="15" spans="2:17" s="65" customFormat="1" ht="22.5" customHeight="1" x14ac:dyDescent="0.25">
      <c r="B15" s="129" t="s">
        <v>352</v>
      </c>
      <c r="C15" s="211" t="s">
        <v>213</v>
      </c>
      <c r="D15" s="118">
        <f t="shared" si="4"/>
        <v>0.15000000000000002</v>
      </c>
      <c r="E15" s="50">
        <v>2.5000000000000001E-2</v>
      </c>
      <c r="F15" s="48">
        <v>8.5000000000000006E-2</v>
      </c>
      <c r="G15" s="178">
        <v>0.04</v>
      </c>
      <c r="H15" s="49">
        <f t="shared" si="5"/>
        <v>0.15000000000000002</v>
      </c>
      <c r="I15" s="50">
        <v>2.5000000000000001E-2</v>
      </c>
      <c r="J15" s="48">
        <v>8.5000000000000006E-2</v>
      </c>
      <c r="K15" s="51">
        <v>0.04</v>
      </c>
      <c r="L15" s="331">
        <v>0</v>
      </c>
      <c r="M15" s="183">
        <v>0.14294393</v>
      </c>
      <c r="N15" s="184">
        <v>0.14294393</v>
      </c>
      <c r="O15" s="185">
        <v>0.10287891</v>
      </c>
      <c r="P15" s="395" t="s">
        <v>122</v>
      </c>
      <c r="Q15" s="64"/>
    </row>
    <row r="16" spans="2:17" s="65" customFormat="1" ht="22.5" customHeight="1" x14ac:dyDescent="0.25">
      <c r="B16" s="129" t="s">
        <v>351</v>
      </c>
      <c r="C16" s="211" t="s">
        <v>214</v>
      </c>
      <c r="D16" s="175">
        <f t="shared" si="4"/>
        <v>3.7694449999999997E-2</v>
      </c>
      <c r="E16" s="50">
        <v>1.2298150000000001E-2</v>
      </c>
      <c r="F16" s="51">
        <v>1.269815E-2</v>
      </c>
      <c r="G16" s="178">
        <v>1.269815E-2</v>
      </c>
      <c r="H16" s="52">
        <f t="shared" si="5"/>
        <v>3.7694449999999997E-2</v>
      </c>
      <c r="I16" s="50">
        <v>1.2298150000000001E-2</v>
      </c>
      <c r="J16" s="51">
        <v>1.269815E-2</v>
      </c>
      <c r="K16" s="51">
        <v>1.269815E-2</v>
      </c>
      <c r="L16" s="331">
        <v>0</v>
      </c>
      <c r="M16" s="454">
        <v>3.5231279999999997E-2</v>
      </c>
      <c r="N16" s="455">
        <v>3.5231279999999997E-2</v>
      </c>
      <c r="O16" s="455">
        <v>3.5231279999999997E-2</v>
      </c>
      <c r="P16" s="117" t="s">
        <v>122</v>
      </c>
      <c r="Q16" s="64"/>
    </row>
    <row r="17" spans="2:17" ht="20.25" customHeight="1" x14ac:dyDescent="0.25">
      <c r="B17" s="127" t="s">
        <v>215</v>
      </c>
      <c r="C17" s="212" t="s">
        <v>216</v>
      </c>
      <c r="D17" s="165">
        <f>+D18</f>
        <v>0.25499275999999998</v>
      </c>
      <c r="E17" s="44">
        <f t="shared" ref="E17:O17" si="6">+E18</f>
        <v>0.25499275999999998</v>
      </c>
      <c r="F17" s="45">
        <f t="shared" si="6"/>
        <v>0</v>
      </c>
      <c r="G17" s="136">
        <f t="shared" si="6"/>
        <v>0</v>
      </c>
      <c r="H17" s="170">
        <f>+H18</f>
        <v>0.25499275999999998</v>
      </c>
      <c r="I17" s="44">
        <f t="shared" si="6"/>
        <v>0.25499275999999998</v>
      </c>
      <c r="J17" s="45">
        <f t="shared" si="6"/>
        <v>0</v>
      </c>
      <c r="K17" s="45">
        <f t="shared" si="6"/>
        <v>0</v>
      </c>
      <c r="L17" s="204">
        <f t="shared" si="6"/>
        <v>0</v>
      </c>
      <c r="M17" s="288">
        <f>+M18</f>
        <v>0.18</v>
      </c>
      <c r="N17" s="43">
        <f t="shared" si="6"/>
        <v>0.18</v>
      </c>
      <c r="O17" s="136">
        <f t="shared" si="6"/>
        <v>0.18</v>
      </c>
      <c r="P17" s="394" t="s">
        <v>462</v>
      </c>
    </row>
    <row r="18" spans="2:17" s="66" customFormat="1" ht="20.25" customHeight="1" x14ac:dyDescent="0.25">
      <c r="B18" s="129" t="s">
        <v>374</v>
      </c>
      <c r="C18" s="117" t="s">
        <v>217</v>
      </c>
      <c r="D18" s="118">
        <f>SUM(E18:G18)</f>
        <v>0.25499275999999998</v>
      </c>
      <c r="E18" s="47">
        <v>0.25499275999999998</v>
      </c>
      <c r="F18" s="48">
        <v>0</v>
      </c>
      <c r="G18" s="119">
        <v>0</v>
      </c>
      <c r="H18" s="49">
        <f>SUM(I18:L18)</f>
        <v>0.25499275999999998</v>
      </c>
      <c r="I18" s="47">
        <v>0.25499275999999998</v>
      </c>
      <c r="J18" s="48">
        <v>0</v>
      </c>
      <c r="K18" s="48">
        <v>0</v>
      </c>
      <c r="L18" s="331">
        <v>0</v>
      </c>
      <c r="M18" s="330">
        <v>0.18</v>
      </c>
      <c r="N18" s="205">
        <v>0.18</v>
      </c>
      <c r="O18" s="185">
        <v>0.18</v>
      </c>
      <c r="P18" s="395" t="s">
        <v>218</v>
      </c>
      <c r="Q18" s="588"/>
    </row>
    <row r="19" spans="2:17" s="66" customFormat="1" ht="20.25" customHeight="1" x14ac:dyDescent="0.25">
      <c r="B19" s="127" t="s">
        <v>219</v>
      </c>
      <c r="C19" s="128" t="s">
        <v>220</v>
      </c>
      <c r="D19" s="165">
        <f t="shared" ref="D19:O19" si="7">SUM(D20:D25)</f>
        <v>3.9476353700000004</v>
      </c>
      <c r="E19" s="44">
        <f t="shared" si="7"/>
        <v>1.54733451</v>
      </c>
      <c r="F19" s="45">
        <f t="shared" si="7"/>
        <v>1.5209149300000002</v>
      </c>
      <c r="G19" s="136">
        <f t="shared" si="7"/>
        <v>0.87938592999999998</v>
      </c>
      <c r="H19" s="170">
        <f t="shared" si="7"/>
        <v>3.9476353700000004</v>
      </c>
      <c r="I19" s="44">
        <f t="shared" si="7"/>
        <v>1.54733451</v>
      </c>
      <c r="J19" s="45">
        <f t="shared" si="7"/>
        <v>1.5209149300000002</v>
      </c>
      <c r="K19" s="45">
        <f t="shared" si="7"/>
        <v>0.14053658999999999</v>
      </c>
      <c r="L19" s="204">
        <f t="shared" ref="L19" si="8">SUM(L20:L25)</f>
        <v>0.73884934000000002</v>
      </c>
      <c r="M19" s="135">
        <f t="shared" si="7"/>
        <v>1.9744206799999999</v>
      </c>
      <c r="N19" s="43">
        <f t="shared" si="7"/>
        <v>1.9744206499999999</v>
      </c>
      <c r="O19" s="136">
        <f t="shared" si="7"/>
        <v>1.2972879500000001</v>
      </c>
      <c r="P19" s="394" t="s">
        <v>461</v>
      </c>
    </row>
    <row r="20" spans="2:17" s="66" customFormat="1" ht="20.25" customHeight="1" x14ac:dyDescent="0.25">
      <c r="B20" s="129" t="s">
        <v>353</v>
      </c>
      <c r="C20" s="66" t="s">
        <v>221</v>
      </c>
      <c r="D20" s="118">
        <f t="shared" ref="D20:D25" si="9">SUM(E20:G20)</f>
        <v>2.3683691499999999</v>
      </c>
      <c r="E20" s="303">
        <v>1.54733451</v>
      </c>
      <c r="F20" s="281">
        <v>0.82103464000000004</v>
      </c>
      <c r="G20" s="119">
        <v>0</v>
      </c>
      <c r="H20" s="49">
        <f t="shared" ref="H20:H25" si="10">SUM(I20:L20)</f>
        <v>2.3683691499999999</v>
      </c>
      <c r="I20" s="47">
        <v>1.54733451</v>
      </c>
      <c r="J20" s="48">
        <v>0.82103464000000004</v>
      </c>
      <c r="K20" s="48">
        <v>0</v>
      </c>
      <c r="L20" s="331">
        <v>0</v>
      </c>
      <c r="M20" s="183">
        <v>0.26797297999999997</v>
      </c>
      <c r="N20" s="184">
        <v>0.26797297999999997</v>
      </c>
      <c r="O20" s="185">
        <v>0.18700732</v>
      </c>
      <c r="P20" s="395" t="s">
        <v>79</v>
      </c>
    </row>
    <row r="21" spans="2:17" s="66" customFormat="1" ht="20.25" customHeight="1" x14ac:dyDescent="0.25">
      <c r="B21" s="129" t="s">
        <v>503</v>
      </c>
      <c r="C21" s="211" t="s">
        <v>471</v>
      </c>
      <c r="D21" s="118">
        <f t="shared" si="9"/>
        <v>0.30821137999999998</v>
      </c>
      <c r="E21" s="47">
        <v>0</v>
      </c>
      <c r="F21" s="147">
        <v>0</v>
      </c>
      <c r="G21" s="119">
        <v>0.30821137999999998</v>
      </c>
      <c r="H21" s="49">
        <f t="shared" si="10"/>
        <v>0.30821137999999998</v>
      </c>
      <c r="I21" s="47">
        <v>0</v>
      </c>
      <c r="J21" s="48">
        <v>0</v>
      </c>
      <c r="K21" s="48">
        <v>0</v>
      </c>
      <c r="L21" s="331">
        <v>0.30821137999999998</v>
      </c>
      <c r="M21" s="183">
        <v>0.30820858000000001</v>
      </c>
      <c r="N21" s="184">
        <v>0.30820858000000001</v>
      </c>
      <c r="O21" s="185">
        <v>0.30820858000000001</v>
      </c>
      <c r="P21" s="395" t="s">
        <v>79</v>
      </c>
      <c r="Q21" s="590">
        <f>+H21-N21</f>
        <v>2.7999999999694936E-6</v>
      </c>
    </row>
    <row r="22" spans="2:17" s="66" customFormat="1" ht="20.25" customHeight="1" x14ac:dyDescent="0.25">
      <c r="B22" s="129" t="s">
        <v>354</v>
      </c>
      <c r="C22" s="211" t="s">
        <v>246</v>
      </c>
      <c r="D22" s="118">
        <f t="shared" si="9"/>
        <v>0.21151564</v>
      </c>
      <c r="E22" s="47">
        <v>0</v>
      </c>
      <c r="F22" s="281">
        <v>0.21151564</v>
      </c>
      <c r="G22" s="119">
        <v>0</v>
      </c>
      <c r="H22" s="49">
        <f t="shared" si="10"/>
        <v>0.21151564</v>
      </c>
      <c r="I22" s="47">
        <v>0</v>
      </c>
      <c r="J22" s="48">
        <v>0.21151564</v>
      </c>
      <c r="K22" s="48">
        <v>0</v>
      </c>
      <c r="L22" s="331">
        <v>0</v>
      </c>
      <c r="M22" s="183">
        <v>0.18246601999999998</v>
      </c>
      <c r="N22" s="184">
        <v>0.18246601999999998</v>
      </c>
      <c r="O22" s="185">
        <v>0.14175829999999998</v>
      </c>
      <c r="P22" s="395" t="s">
        <v>79</v>
      </c>
      <c r="Q22" s="590">
        <f>+H22-N22</f>
        <v>2.9049620000000026E-2</v>
      </c>
    </row>
    <row r="23" spans="2:17" s="66" customFormat="1" ht="20.25" customHeight="1" x14ac:dyDescent="0.25">
      <c r="B23" s="494" t="s">
        <v>490</v>
      </c>
      <c r="C23" s="211" t="s">
        <v>475</v>
      </c>
      <c r="D23" s="118">
        <f t="shared" si="9"/>
        <v>0.35050937999999998</v>
      </c>
      <c r="E23" s="47">
        <v>0</v>
      </c>
      <c r="F23" s="281">
        <v>0</v>
      </c>
      <c r="G23" s="119">
        <v>0.35050937999999998</v>
      </c>
      <c r="H23" s="49">
        <f t="shared" si="10"/>
        <v>0.35050937999999998</v>
      </c>
      <c r="I23" s="47">
        <v>0</v>
      </c>
      <c r="J23" s="48">
        <v>0</v>
      </c>
      <c r="K23" s="48">
        <v>0</v>
      </c>
      <c r="L23" s="331">
        <v>0.35050937999999998</v>
      </c>
      <c r="M23" s="183">
        <v>0.53943361999999995</v>
      </c>
      <c r="N23" s="184">
        <v>0.53943361999999995</v>
      </c>
      <c r="O23" s="123">
        <v>0</v>
      </c>
      <c r="P23" s="395" t="s">
        <v>79</v>
      </c>
    </row>
    <row r="24" spans="2:17" s="66" customFormat="1" ht="20.25" customHeight="1" x14ac:dyDescent="0.25">
      <c r="B24" s="494" t="s">
        <v>491</v>
      </c>
      <c r="C24" s="449" t="s">
        <v>464</v>
      </c>
      <c r="D24" s="118">
        <f t="shared" si="9"/>
        <v>8.0128580000000005E-2</v>
      </c>
      <c r="E24" s="47">
        <v>0</v>
      </c>
      <c r="F24" s="281">
        <v>0</v>
      </c>
      <c r="G24" s="119">
        <v>8.0128580000000005E-2</v>
      </c>
      <c r="H24" s="49">
        <f t="shared" si="10"/>
        <v>8.0128580000000005E-2</v>
      </c>
      <c r="I24" s="47">
        <v>0</v>
      </c>
      <c r="J24" s="48">
        <v>0</v>
      </c>
      <c r="K24" s="48">
        <v>0</v>
      </c>
      <c r="L24" s="331">
        <v>8.0128580000000005E-2</v>
      </c>
      <c r="M24" s="584">
        <v>8.0128580000000005E-2</v>
      </c>
      <c r="N24" s="184">
        <v>8.0128550000000007E-2</v>
      </c>
      <c r="O24" s="123">
        <v>6.4102850000000003E-2</v>
      </c>
      <c r="P24" s="395" t="s">
        <v>79</v>
      </c>
    </row>
    <row r="25" spans="2:17" s="66" customFormat="1" ht="20.25" customHeight="1" thickBot="1" x14ac:dyDescent="0.3">
      <c r="B25" s="129" t="s">
        <v>355</v>
      </c>
      <c r="C25" s="284" t="s">
        <v>262</v>
      </c>
      <c r="D25" s="118">
        <f t="shared" si="9"/>
        <v>0.62890124000000003</v>
      </c>
      <c r="E25" s="47">
        <v>0</v>
      </c>
      <c r="F25" s="281">
        <v>0.48836465000000001</v>
      </c>
      <c r="G25" s="304">
        <v>0.14053658999999999</v>
      </c>
      <c r="H25" s="49">
        <f t="shared" si="10"/>
        <v>0.62890124000000003</v>
      </c>
      <c r="I25" s="47">
        <v>0</v>
      </c>
      <c r="J25" s="48">
        <v>0.48836465000000001</v>
      </c>
      <c r="K25" s="281">
        <v>0.14053658999999999</v>
      </c>
      <c r="L25" s="481">
        <v>0</v>
      </c>
      <c r="M25" s="183">
        <v>0.59621089999999999</v>
      </c>
      <c r="N25" s="184">
        <v>0.59621089999999999</v>
      </c>
      <c r="O25" s="185">
        <v>0.59621089999999999</v>
      </c>
      <c r="P25" s="395" t="s">
        <v>275</v>
      </c>
    </row>
    <row r="26" spans="2:17" ht="24" customHeight="1" thickBot="1" x14ac:dyDescent="0.3">
      <c r="B26" s="85" t="s">
        <v>65</v>
      </c>
      <c r="C26" s="86"/>
      <c r="D26" s="97">
        <f>+D8</f>
        <v>8.0750375600000019</v>
      </c>
      <c r="E26" s="98">
        <f t="shared" ref="E26:O26" si="11">+E8</f>
        <v>2.5337074500000001</v>
      </c>
      <c r="F26" s="99">
        <f t="shared" si="11"/>
        <v>4.24101339</v>
      </c>
      <c r="G26" s="100">
        <f t="shared" si="11"/>
        <v>1.3003167200000001</v>
      </c>
      <c r="H26" s="105">
        <f t="shared" si="11"/>
        <v>8.0750375600000019</v>
      </c>
      <c r="I26" s="98">
        <f t="shared" si="11"/>
        <v>2.5337074500000001</v>
      </c>
      <c r="J26" s="99">
        <f t="shared" si="11"/>
        <v>4.24101339</v>
      </c>
      <c r="K26" s="99">
        <f t="shared" si="11"/>
        <v>0.56146737999999996</v>
      </c>
      <c r="L26" s="389">
        <f t="shared" ref="L26" si="12">+L8</f>
        <v>0.73884934000000002</v>
      </c>
      <c r="M26" s="97">
        <f t="shared" si="11"/>
        <v>5.9269661300000003</v>
      </c>
      <c r="N26" s="105">
        <f t="shared" si="11"/>
        <v>5.7419724100000007</v>
      </c>
      <c r="O26" s="106">
        <f t="shared" si="11"/>
        <v>4.6152919200000007</v>
      </c>
      <c r="P26" s="400"/>
    </row>
    <row r="27" spans="2:17" ht="9.75" customHeight="1" thickTop="1" x14ac:dyDescent="0.25">
      <c r="B27" s="66"/>
    </row>
    <row r="28" spans="2:17" x14ac:dyDescent="0.25">
      <c r="B28" s="111" t="s">
        <v>25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2:17" x14ac:dyDescent="0.25">
      <c r="B29" s="111" t="s">
        <v>26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2:17" x14ac:dyDescent="0.25">
      <c r="B30" s="111" t="s">
        <v>267</v>
      </c>
    </row>
    <row r="31" spans="2:17" x14ac:dyDescent="0.25">
      <c r="B31" s="112" t="s">
        <v>266</v>
      </c>
    </row>
    <row r="32" spans="2:17" x14ac:dyDescent="0.25">
      <c r="B32" s="112" t="s">
        <v>66</v>
      </c>
    </row>
    <row r="33" spans="3:16" x14ac:dyDescent="0.25">
      <c r="C33" s="7"/>
      <c r="P33" s="8"/>
    </row>
    <row r="34" spans="3:16" x14ac:dyDescent="0.25">
      <c r="C34" s="9"/>
    </row>
    <row r="35" spans="3:16" x14ac:dyDescent="0.25">
      <c r="C35" s="9"/>
      <c r="G35" s="322"/>
    </row>
    <row r="36" spans="3:16" x14ac:dyDescent="0.25">
      <c r="C36" s="9"/>
    </row>
    <row r="37" spans="3:16" x14ac:dyDescent="0.25">
      <c r="C37" s="9"/>
    </row>
    <row r="38" spans="3:16" x14ac:dyDescent="0.25">
      <c r="C38" s="9"/>
    </row>
    <row r="39" spans="3:16" x14ac:dyDescent="0.25">
      <c r="C39" s="9"/>
    </row>
    <row r="40" spans="3:16" x14ac:dyDescent="0.25">
      <c r="C40" s="9"/>
    </row>
    <row r="41" spans="3:16" x14ac:dyDescent="0.25">
      <c r="C41" s="9"/>
    </row>
    <row r="42" spans="3:16" x14ac:dyDescent="0.25">
      <c r="C42" s="9"/>
    </row>
    <row r="43" spans="3:16" x14ac:dyDescent="0.25">
      <c r="C43" s="9"/>
    </row>
    <row r="44" spans="3:16" x14ac:dyDescent="0.25">
      <c r="C44" s="9"/>
    </row>
    <row r="46" spans="3:16" x14ac:dyDescent="0.25">
      <c r="C46" s="7"/>
    </row>
    <row r="48" spans="3:16" x14ac:dyDescent="0.25">
      <c r="C48" s="7"/>
    </row>
    <row r="50" spans="3:3" x14ac:dyDescent="0.25">
      <c r="C50" s="7"/>
    </row>
  </sheetData>
  <mergeCells count="8">
    <mergeCell ref="B2:P2"/>
    <mergeCell ref="B3:P3"/>
    <mergeCell ref="B5:C7"/>
    <mergeCell ref="D5:K5"/>
    <mergeCell ref="M5:O6"/>
    <mergeCell ref="P5:P7"/>
    <mergeCell ref="D6:G6"/>
    <mergeCell ref="H6:K6"/>
  </mergeCells>
  <hyperlinks>
    <hyperlink ref="C17" r:id="rId1"/>
    <hyperlink ref="M12" r:id="rId2" display="https://sede.asturias.es/bopa/2023/01/05/2022-10833.pdf"/>
    <hyperlink ref="M16" r:id="rId3" display="https://sede.asturias.es/documents/217768/815269/Relaciones+Trimestrales+Contratos+Menores+CONSEJER%C3%8DA+CULTURA+POL%C3%8DTICA+LlINGU%C3%8DSTICA+Y+TURISMO+4T.pdf/354c6e49-fa05-bd71-34d3-a9f21392f2c1?t=1643629756912"/>
    <hyperlink ref="O16" r:id="rId4" display="https://sede.asturias.es/documents/217768/815269/Relaciones+Trimestrales+Contratos+Menores+CONSEJER%C3%8DA+CULTURA+POL%C3%8DTICA+LlINGU%C3%8DSTICA+Y+TURISMO+4T.pdf/354c6e49-fa05-bd71-34d3-a9f21392f2c1?t=1643629756912"/>
    <hyperlink ref="E9" r:id="rId5" display="https://www.lamoncloa.gob.es/serviciosdeprensa/notasprensa/cultura/Paginas/2021/230721-sectorial_cultura.aspx"/>
    <hyperlink ref="F9" r:id="rId6" display="https://www.lamoncloa.gob.es/serviciosdeprensa/notasprensa/cultura/Paginas/2022/070422-conferencia-sectorial-fondos-prtr.aspx"/>
    <hyperlink ref="M18" r:id="rId7" display="https://sede.asturias.es/bopa/2022/07/28/2022-05888.pdf"/>
    <hyperlink ref="C25" r:id="rId8"/>
    <hyperlink ref="N12" r:id="rId9" display="https://sede.asturias.es/bopa/2022/09/20/2022-07121.pdf"/>
    <hyperlink ref="F22" r:id="rId10" display="https://www.boe.es/boe/dias/2022/07/18/pdfs/BOE-A-2022-11933.pdf"/>
    <hyperlink ref="F20" r:id="rId11" display="https://www.boe.es/boe/dias/2022/07/18/pdfs/BOE-A-2022-11933.pdf"/>
    <hyperlink ref="E20" r:id="rId12" display="https://www.boe.es/boe/dias/2021/11/19/pdfs/BOE-A-2021-19054.pdf"/>
    <hyperlink ref="F25" r:id="rId13" display="https://www.boe.es/boe/dias/2022/08/05/pdfs/BOE-A-2022-13229.pdf"/>
    <hyperlink ref="G25" r:id="rId14" display="https://www.boe.es/boe/dias/2022/08/05/pdfs/BOE-A-2022-13229.pdf"/>
    <hyperlink ref="M11" r:id="rId15" display="https://sede.asturias.es/bopa/2022/12/29/2022-10764.pdf"/>
    <hyperlink ref="N18" r:id="rId16" display="https://sede.asturias.es/bopa/2022/12/30/2022-10697.pdf"/>
    <hyperlink ref="O11" r:id="rId17" display="https://sede.asturias.es/bopa/2023/07/10/2023-05859.pdf"/>
    <hyperlink ref="K25" r:id="rId18" display="https://www.boe.es/boe/dias/2022/08/05/pdfs/BOE-A-2022-13229.pdf"/>
    <hyperlink ref="N11" r:id="rId19" display="https://sede.asturias.es/bopa/2023/07/10/2023-05859.pdf"/>
    <hyperlink ref="M10" r:id="rId20" display="https://sede.asturias.es/bopa/2023/12/29/2023-11727.pdf"/>
    <hyperlink ref="G22" r:id="rId21" display="https://www.boe.es/boe/dias/2024/02/26/pdfs/BOE-A-2024-3709.pdf"/>
    <hyperlink ref="G24" r:id="rId22" display="https://www.boe.es/boe/dias/2024/02/26/pdfs/BOE-A-2024-3708.pdf"/>
    <hyperlink ref="G21" r:id="rId23" display="https://www.boe.es/boe/dias/2024/02/26/pdfs/BOE-A-2024-3709.pdf"/>
    <hyperlink ref="F23" r:id="rId24" display="https://www.boe.es/boe/dias/2022/07/18/pdfs/BOE-A-2022-11933.pdf"/>
    <hyperlink ref="M24" r:id="rId25" display="https://miprincipado.asturias.es/bopa/2025/07/25/2025-06244.pdf"/>
  </hyperlinks>
  <printOptions horizontalCentered="1" verticalCentered="1"/>
  <pageMargins left="0" right="0" top="0" bottom="0" header="0" footer="0"/>
  <pageSetup paperSize="9" scale="61" orientation="landscape" verticalDpi="0" r:id="rId26"/>
  <drawing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R105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3.42578125" style="1" customWidth="1"/>
    <col min="2" max="2" width="11" style="1" customWidth="1"/>
    <col min="3" max="3" width="45.85546875" style="1" customWidth="1"/>
    <col min="4" max="8" width="11.5703125" style="1" customWidth="1"/>
    <col min="9" max="9" width="1.85546875" style="1" customWidth="1"/>
    <col min="10" max="14" width="11.42578125" style="1"/>
    <col min="15" max="15" width="1.85546875" style="1" customWidth="1"/>
    <col min="16" max="18" width="16.5703125" style="1" customWidth="1"/>
    <col min="19" max="16384" width="11.42578125" style="1"/>
  </cols>
  <sheetData>
    <row r="1" spans="2:18" ht="37.5" customHeight="1" x14ac:dyDescent="0.25"/>
    <row r="2" spans="2:18" ht="37.5" customHeight="1" x14ac:dyDescent="0.25"/>
    <row r="3" spans="2:18" ht="23.25" x14ac:dyDescent="0.25">
      <c r="B3" s="591" t="s">
        <v>0</v>
      </c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</row>
    <row r="4" spans="2:18" ht="23.25" x14ac:dyDescent="0.25">
      <c r="B4" s="592" t="s">
        <v>531</v>
      </c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</row>
    <row r="7" spans="2:18" ht="18.75" x14ac:dyDescent="0.25">
      <c r="D7" s="600" t="s">
        <v>292</v>
      </c>
      <c r="E7" s="600"/>
      <c r="F7" s="600"/>
      <c r="G7" s="600"/>
      <c r="H7" s="600"/>
      <c r="I7" s="600"/>
      <c r="J7" s="600"/>
      <c r="K7" s="600"/>
      <c r="L7" s="600"/>
      <c r="M7" s="600"/>
      <c r="N7" s="600"/>
    </row>
    <row r="30" spans="4:14" ht="18.75" x14ac:dyDescent="0.25">
      <c r="D30" s="600" t="s">
        <v>293</v>
      </c>
      <c r="E30" s="600"/>
      <c r="F30" s="600"/>
      <c r="G30" s="600"/>
      <c r="H30" s="600"/>
      <c r="I30" s="600"/>
      <c r="J30" s="600"/>
      <c r="K30" s="600"/>
      <c r="L30" s="600"/>
      <c r="M30" s="600"/>
      <c r="N30" s="600"/>
    </row>
    <row r="54" spans="4:14" ht="18.75" x14ac:dyDescent="0.25">
      <c r="D54" s="600" t="s">
        <v>294</v>
      </c>
      <c r="E54" s="600"/>
      <c r="F54" s="600"/>
      <c r="G54" s="600"/>
      <c r="H54" s="600"/>
      <c r="I54" s="600"/>
      <c r="J54" s="600"/>
      <c r="K54" s="600"/>
      <c r="L54" s="600"/>
      <c r="M54" s="600"/>
      <c r="N54" s="600"/>
    </row>
    <row r="79" spans="4:14" ht="18.75" x14ac:dyDescent="0.25">
      <c r="D79" s="600" t="s">
        <v>295</v>
      </c>
      <c r="E79" s="600"/>
      <c r="F79" s="600"/>
      <c r="G79" s="600"/>
      <c r="H79" s="600"/>
      <c r="I79" s="600"/>
      <c r="J79" s="600"/>
      <c r="K79" s="600"/>
      <c r="L79" s="600"/>
      <c r="M79" s="600"/>
      <c r="N79" s="600"/>
    </row>
    <row r="105" spans="4:14" ht="18.75" x14ac:dyDescent="0.25">
      <c r="D105" s="600" t="s">
        <v>296</v>
      </c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</row>
  </sheetData>
  <mergeCells count="7">
    <mergeCell ref="B3:R3"/>
    <mergeCell ref="B4:R4"/>
    <mergeCell ref="D79:N79"/>
    <mergeCell ref="D105:N105"/>
    <mergeCell ref="D7:N7"/>
    <mergeCell ref="D30:N30"/>
    <mergeCell ref="D54:N54"/>
  </mergeCells>
  <pageMargins left="0.19685039370078741" right="0.11811023622047245" top="0.35433070866141736" bottom="0.35433070866141736" header="0.31496062992125984" footer="0.31496062992125984"/>
  <pageSetup paperSize="8" scale="89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P60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20.85546875" style="2" customWidth="1"/>
    <col min="3" max="3" width="70.7109375" style="1" customWidth="1"/>
    <col min="4" max="12" width="9" style="1" customWidth="1"/>
    <col min="13" max="15" width="16.85546875" style="1" customWidth="1"/>
    <col min="16" max="16" width="65.7109375" style="1" customWidth="1"/>
    <col min="17" max="19" width="11.42578125" style="1"/>
    <col min="20" max="20" width="47.140625" style="1" customWidth="1"/>
    <col min="21" max="16384" width="11.42578125" style="1"/>
  </cols>
  <sheetData>
    <row r="1" spans="2:16" ht="74.25" customHeight="1" x14ac:dyDescent="0.25"/>
    <row r="2" spans="2:16" ht="17.25" x14ac:dyDescent="0.25">
      <c r="B2" s="601" t="s">
        <v>460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</row>
    <row r="3" spans="2:16" ht="17.25" x14ac:dyDescent="0.25">
      <c r="B3" s="602" t="s">
        <v>388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</row>
    <row r="4" spans="2:16" ht="19.5" customHeight="1" thickBot="1" x14ac:dyDescent="0.3">
      <c r="H4" s="568"/>
      <c r="N4" s="8"/>
    </row>
    <row r="5" spans="2:16" ht="21.75" customHeight="1" thickTop="1" thickBot="1" x14ac:dyDescent="0.3">
      <c r="B5" s="603" t="s">
        <v>51</v>
      </c>
      <c r="C5" s="604"/>
      <c r="D5" s="612" t="s">
        <v>52</v>
      </c>
      <c r="E5" s="613"/>
      <c r="F5" s="613"/>
      <c r="G5" s="613"/>
      <c r="H5" s="613"/>
      <c r="I5" s="613"/>
      <c r="J5" s="613"/>
      <c r="K5" s="613"/>
      <c r="L5" s="464"/>
      <c r="M5" s="612" t="s">
        <v>265</v>
      </c>
      <c r="N5" s="613"/>
      <c r="O5" s="609"/>
      <c r="P5" s="609" t="s">
        <v>67</v>
      </c>
    </row>
    <row r="6" spans="2:16" ht="19.5" customHeight="1" thickTop="1" thickBot="1" x14ac:dyDescent="0.3">
      <c r="B6" s="605"/>
      <c r="C6" s="606"/>
      <c r="D6" s="616" t="s">
        <v>53</v>
      </c>
      <c r="E6" s="617"/>
      <c r="F6" s="617"/>
      <c r="G6" s="618"/>
      <c r="H6" s="616" t="s">
        <v>54</v>
      </c>
      <c r="I6" s="617"/>
      <c r="J6" s="617"/>
      <c r="K6" s="617"/>
      <c r="L6" s="618"/>
      <c r="M6" s="614"/>
      <c r="N6" s="615"/>
      <c r="O6" s="611"/>
      <c r="P6" s="610"/>
    </row>
    <row r="7" spans="2:16" ht="29.25" customHeight="1" thickBot="1" x14ac:dyDescent="0.3">
      <c r="B7" s="607"/>
      <c r="C7" s="608"/>
      <c r="D7" s="87" t="s">
        <v>55</v>
      </c>
      <c r="E7" s="31">
        <v>2021</v>
      </c>
      <c r="F7" s="32">
        <v>2022</v>
      </c>
      <c r="G7" s="88">
        <v>2023</v>
      </c>
      <c r="H7" s="187" t="s">
        <v>55</v>
      </c>
      <c r="I7" s="31">
        <v>2021</v>
      </c>
      <c r="J7" s="32">
        <v>2022</v>
      </c>
      <c r="K7" s="479">
        <v>2023</v>
      </c>
      <c r="L7" s="465" t="s">
        <v>528</v>
      </c>
      <c r="M7" s="101" t="s">
        <v>4</v>
      </c>
      <c r="N7" s="76" t="s">
        <v>5</v>
      </c>
      <c r="O7" s="102" t="s">
        <v>6</v>
      </c>
      <c r="P7" s="611"/>
    </row>
    <row r="8" spans="2:16" ht="29.25" customHeight="1" thickBot="1" x14ac:dyDescent="0.3">
      <c r="B8" s="79" t="s">
        <v>68</v>
      </c>
      <c r="C8" s="80" t="s">
        <v>69</v>
      </c>
      <c r="D8" s="93">
        <f t="shared" ref="D8:O8" si="0">+D9</f>
        <v>9.5266140099999994</v>
      </c>
      <c r="E8" s="37">
        <f t="shared" si="0"/>
        <v>2.53838813</v>
      </c>
      <c r="F8" s="40">
        <f t="shared" si="0"/>
        <v>3.61012069</v>
      </c>
      <c r="G8" s="94">
        <f t="shared" si="0"/>
        <v>3.3781051900000003</v>
      </c>
      <c r="H8" s="93">
        <f t="shared" si="0"/>
        <v>8.4920165099999991</v>
      </c>
      <c r="I8" s="37">
        <f t="shared" si="0"/>
        <v>2.53838813</v>
      </c>
      <c r="J8" s="40">
        <f t="shared" si="0"/>
        <v>3.61012069</v>
      </c>
      <c r="K8" s="40">
        <f t="shared" si="0"/>
        <v>2.34350769</v>
      </c>
      <c r="L8" s="201">
        <f t="shared" si="0"/>
        <v>0</v>
      </c>
      <c r="M8" s="93">
        <f t="shared" si="0"/>
        <v>10.557306910000001</v>
      </c>
      <c r="N8" s="78">
        <f t="shared" si="0"/>
        <v>10.557306910000001</v>
      </c>
      <c r="O8" s="104">
        <f t="shared" si="0"/>
        <v>9.4203296900000026</v>
      </c>
      <c r="P8" s="390"/>
    </row>
    <row r="9" spans="2:16" ht="29.25" customHeight="1" x14ac:dyDescent="0.25">
      <c r="B9" s="81" t="s">
        <v>70</v>
      </c>
      <c r="C9" s="82" t="s">
        <v>71</v>
      </c>
      <c r="D9" s="91">
        <f>+D10+D11</f>
        <v>9.5266140099999994</v>
      </c>
      <c r="E9" s="38">
        <f t="shared" ref="E9:O9" si="1">+E10+E11</f>
        <v>2.53838813</v>
      </c>
      <c r="F9" s="41">
        <f t="shared" si="1"/>
        <v>3.61012069</v>
      </c>
      <c r="G9" s="92">
        <f t="shared" si="1"/>
        <v>3.3781051900000003</v>
      </c>
      <c r="H9" s="91">
        <f t="shared" si="1"/>
        <v>8.4920165099999991</v>
      </c>
      <c r="I9" s="38">
        <f t="shared" si="1"/>
        <v>2.53838813</v>
      </c>
      <c r="J9" s="41">
        <f t="shared" si="1"/>
        <v>3.61012069</v>
      </c>
      <c r="K9" s="41">
        <f t="shared" si="1"/>
        <v>2.34350769</v>
      </c>
      <c r="L9" s="200">
        <f t="shared" si="1"/>
        <v>0</v>
      </c>
      <c r="M9" s="91">
        <f t="shared" si="1"/>
        <v>10.557306910000001</v>
      </c>
      <c r="N9" s="77">
        <f t="shared" si="1"/>
        <v>10.557306910000001</v>
      </c>
      <c r="O9" s="103">
        <f t="shared" si="1"/>
        <v>9.4203296900000026</v>
      </c>
      <c r="P9" s="391" t="s">
        <v>488</v>
      </c>
    </row>
    <row r="10" spans="2:16" ht="20.25" customHeight="1" x14ac:dyDescent="0.25">
      <c r="B10" s="129" t="s">
        <v>303</v>
      </c>
      <c r="C10" s="294" t="s">
        <v>445</v>
      </c>
      <c r="D10" s="118">
        <f>+E10+F10+G10</f>
        <v>7.4574190099999997</v>
      </c>
      <c r="E10" s="303">
        <v>2.53838813</v>
      </c>
      <c r="F10" s="424">
        <v>3.61012069</v>
      </c>
      <c r="G10" s="304">
        <v>1.30891019</v>
      </c>
      <c r="H10" s="118">
        <f t="shared" ref="H10:H11" si="2">SUM(I10:L10)</f>
        <v>7.4574190099999997</v>
      </c>
      <c r="I10" s="47">
        <v>2.53838813</v>
      </c>
      <c r="J10" s="422">
        <v>3.61012069</v>
      </c>
      <c r="K10" s="48">
        <v>1.30891019</v>
      </c>
      <c r="L10" s="331">
        <v>0</v>
      </c>
      <c r="M10" s="183">
        <v>8.4881119100000006</v>
      </c>
      <c r="N10" s="184">
        <v>8.4881119100000006</v>
      </c>
      <c r="O10" s="185">
        <v>7.3511346900000021</v>
      </c>
      <c r="P10" s="392" t="s">
        <v>72</v>
      </c>
    </row>
    <row r="11" spans="2:16" ht="20.25" customHeight="1" thickBot="1" x14ac:dyDescent="0.3">
      <c r="B11" s="129" t="s">
        <v>452</v>
      </c>
      <c r="C11" s="423" t="s">
        <v>432</v>
      </c>
      <c r="D11" s="118">
        <f>+E11+F11+G11</f>
        <v>2.0691950000000001</v>
      </c>
      <c r="E11" s="303">
        <v>0</v>
      </c>
      <c r="F11" s="424">
        <v>0</v>
      </c>
      <c r="G11" s="304">
        <v>2.0691950000000001</v>
      </c>
      <c r="H11" s="49">
        <f t="shared" si="2"/>
        <v>1.0345975000000001</v>
      </c>
      <c r="I11" s="47">
        <v>0</v>
      </c>
      <c r="J11" s="318">
        <v>0</v>
      </c>
      <c r="K11" s="48">
        <v>1.0345975000000001</v>
      </c>
      <c r="L11" s="331">
        <v>0</v>
      </c>
      <c r="M11" s="183">
        <v>2.0691950000000001</v>
      </c>
      <c r="N11" s="184">
        <v>2.0691950000000001</v>
      </c>
      <c r="O11" s="185">
        <v>2.0691950000000001</v>
      </c>
      <c r="P11" s="392" t="s">
        <v>433</v>
      </c>
    </row>
    <row r="12" spans="2:16" ht="20.25" customHeight="1" thickBot="1" x14ac:dyDescent="0.3">
      <c r="B12" s="79" t="s">
        <v>199</v>
      </c>
      <c r="C12" s="80" t="s">
        <v>200</v>
      </c>
      <c r="D12" s="93">
        <f>+D16+D13</f>
        <v>100.90659880999999</v>
      </c>
      <c r="E12" s="37">
        <f t="shared" ref="E12:O12" si="3">+E16+E13</f>
        <v>34.044906169999997</v>
      </c>
      <c r="F12" s="40">
        <f t="shared" si="3"/>
        <v>33.263382</v>
      </c>
      <c r="G12" s="94">
        <f t="shared" si="3"/>
        <v>33.598310639999994</v>
      </c>
      <c r="H12" s="78">
        <f t="shared" si="3"/>
        <v>100.90659880999999</v>
      </c>
      <c r="I12" s="37">
        <f t="shared" si="3"/>
        <v>0</v>
      </c>
      <c r="J12" s="40">
        <f t="shared" si="3"/>
        <v>40.67179617</v>
      </c>
      <c r="K12" s="40">
        <f t="shared" si="3"/>
        <v>46.966492000000002</v>
      </c>
      <c r="L12" s="201">
        <f t="shared" ref="L12" si="4">+L16+L13</f>
        <v>13.268310639999999</v>
      </c>
      <c r="M12" s="93">
        <f t="shared" si="3"/>
        <v>81.41693128</v>
      </c>
      <c r="N12" s="78">
        <f t="shared" si="3"/>
        <v>81.091657190000006</v>
      </c>
      <c r="O12" s="104">
        <f t="shared" si="3"/>
        <v>59.971656589999995</v>
      </c>
      <c r="P12" s="390"/>
    </row>
    <row r="13" spans="2:16" ht="20.25" customHeight="1" x14ac:dyDescent="0.25">
      <c r="B13" s="81" t="s">
        <v>243</v>
      </c>
      <c r="C13" s="128" t="s">
        <v>244</v>
      </c>
      <c r="D13" s="91">
        <f>SUM(D14:D15)</f>
        <v>5.4189379999999998</v>
      </c>
      <c r="E13" s="38">
        <f>SUM(E14:E15)</f>
        <v>0</v>
      </c>
      <c r="F13" s="41">
        <f t="shared" ref="F13:O13" si="5">SUM(F14:F15)</f>
        <v>0</v>
      </c>
      <c r="G13" s="92">
        <f t="shared" si="5"/>
        <v>5.4189379999999998</v>
      </c>
      <c r="H13" s="77">
        <f t="shared" si="5"/>
        <v>5.4189379999999998</v>
      </c>
      <c r="I13" s="38">
        <f t="shared" si="5"/>
        <v>0</v>
      </c>
      <c r="J13" s="41">
        <f t="shared" si="5"/>
        <v>0</v>
      </c>
      <c r="K13" s="41">
        <f t="shared" si="5"/>
        <v>0</v>
      </c>
      <c r="L13" s="200">
        <f t="shared" ref="L13" si="6">SUM(L14:L15)</f>
        <v>5.4189379999999998</v>
      </c>
      <c r="M13" s="115">
        <f t="shared" si="5"/>
        <v>0.72997792000000006</v>
      </c>
      <c r="N13" s="33">
        <f t="shared" si="5"/>
        <v>0.72997792000000006</v>
      </c>
      <c r="O13" s="92">
        <f t="shared" si="5"/>
        <v>0</v>
      </c>
      <c r="P13" s="391" t="s">
        <v>403</v>
      </c>
    </row>
    <row r="14" spans="2:16" ht="20.25" customHeight="1" x14ac:dyDescent="0.25">
      <c r="B14" s="426" t="s">
        <v>465</v>
      </c>
      <c r="C14" s="66" t="s">
        <v>437</v>
      </c>
      <c r="D14" s="118">
        <f t="shared" ref="D14:D15" si="7">SUM(E14:G14)</f>
        <v>4.5510000000000002</v>
      </c>
      <c r="E14" s="47">
        <v>0</v>
      </c>
      <c r="F14" s="48">
        <v>0</v>
      </c>
      <c r="G14" s="119">
        <v>4.5510000000000002</v>
      </c>
      <c r="H14" s="49">
        <f>SUM(I14:L14)</f>
        <v>4.5510000000000002</v>
      </c>
      <c r="I14" s="73">
        <v>0</v>
      </c>
      <c r="J14" s="180">
        <v>0</v>
      </c>
      <c r="K14" s="48">
        <v>0</v>
      </c>
      <c r="L14" s="331">
        <v>4.5510000000000002</v>
      </c>
      <c r="M14" s="121">
        <v>0</v>
      </c>
      <c r="N14" s="122">
        <v>0</v>
      </c>
      <c r="O14" s="123">
        <v>0</v>
      </c>
      <c r="P14" s="393" t="s">
        <v>439</v>
      </c>
    </row>
    <row r="15" spans="2:16" ht="20.25" customHeight="1" x14ac:dyDescent="0.25">
      <c r="B15" s="554" t="s">
        <v>538</v>
      </c>
      <c r="C15" s="334" t="s">
        <v>438</v>
      </c>
      <c r="D15" s="118">
        <f t="shared" si="7"/>
        <v>0.86793799999999999</v>
      </c>
      <c r="E15" s="47">
        <v>0</v>
      </c>
      <c r="F15" s="48">
        <v>0</v>
      </c>
      <c r="G15" s="119">
        <v>0.86793799999999999</v>
      </c>
      <c r="H15" s="49">
        <f>SUM(I15:L15)</f>
        <v>0.86793799999999999</v>
      </c>
      <c r="I15" s="47">
        <v>0</v>
      </c>
      <c r="J15" s="180">
        <v>0</v>
      </c>
      <c r="K15" s="48">
        <v>0</v>
      </c>
      <c r="L15" s="331">
        <v>0.86793799999999999</v>
      </c>
      <c r="M15" s="183">
        <v>0.72997792000000006</v>
      </c>
      <c r="N15" s="183">
        <v>0.72997792000000006</v>
      </c>
      <c r="O15" s="123">
        <v>0</v>
      </c>
      <c r="P15" s="393" t="s">
        <v>79</v>
      </c>
    </row>
    <row r="16" spans="2:16" s="555" customFormat="1" ht="20.25" customHeight="1" x14ac:dyDescent="0.25">
      <c r="B16" s="556" t="s">
        <v>201</v>
      </c>
      <c r="C16" s="557" t="s">
        <v>202</v>
      </c>
      <c r="D16" s="558">
        <f>SUM(D17:D25)</f>
        <v>95.487660809999994</v>
      </c>
      <c r="E16" s="559">
        <f t="shared" ref="E16:O16" si="8">SUM(E17:E25)</f>
        <v>34.044906169999997</v>
      </c>
      <c r="F16" s="444">
        <f t="shared" si="8"/>
        <v>33.263382</v>
      </c>
      <c r="G16" s="560">
        <f t="shared" si="8"/>
        <v>28.179372639999997</v>
      </c>
      <c r="H16" s="561">
        <f t="shared" si="8"/>
        <v>95.487660809999994</v>
      </c>
      <c r="I16" s="559">
        <f t="shared" si="8"/>
        <v>0</v>
      </c>
      <c r="J16" s="444">
        <f t="shared" si="8"/>
        <v>40.67179617</v>
      </c>
      <c r="K16" s="444">
        <f t="shared" si="8"/>
        <v>46.966492000000002</v>
      </c>
      <c r="L16" s="562">
        <f t="shared" ref="L16" si="9">SUM(L17:L25)</f>
        <v>7.8493726400000003</v>
      </c>
      <c r="M16" s="288">
        <f t="shared" si="8"/>
        <v>80.686953360000004</v>
      </c>
      <c r="N16" s="564">
        <f t="shared" si="8"/>
        <v>80.36167927000001</v>
      </c>
      <c r="O16" s="565">
        <f t="shared" si="8"/>
        <v>59.971656589999995</v>
      </c>
      <c r="P16" s="563" t="s">
        <v>404</v>
      </c>
    </row>
    <row r="17" spans="2:16" ht="20.25" customHeight="1" x14ac:dyDescent="0.25">
      <c r="B17" s="339" t="s">
        <v>341</v>
      </c>
      <c r="C17" s="210" t="s">
        <v>285</v>
      </c>
      <c r="D17" s="118">
        <f t="shared" ref="D17:D24" si="10">SUM(E17:G17)</f>
        <v>22.86</v>
      </c>
      <c r="E17" s="47">
        <v>22.86</v>
      </c>
      <c r="F17" s="48">
        <v>0</v>
      </c>
      <c r="G17" s="119">
        <v>0</v>
      </c>
      <c r="H17" s="49">
        <f t="shared" ref="H17:H25" si="11">SUM(I17:L17)</f>
        <v>22.86</v>
      </c>
      <c r="I17" s="47">
        <v>0</v>
      </c>
      <c r="J17" s="180">
        <v>22.86</v>
      </c>
      <c r="K17" s="48">
        <v>0</v>
      </c>
      <c r="L17" s="331">
        <v>0</v>
      </c>
      <c r="M17" s="274">
        <v>21.849496990000002</v>
      </c>
      <c r="N17" s="184">
        <v>21.694571010000001</v>
      </c>
      <c r="O17" s="185">
        <v>20.35823748</v>
      </c>
      <c r="P17" s="393" t="s">
        <v>203</v>
      </c>
    </row>
    <row r="18" spans="2:16" ht="20.25" customHeight="1" x14ac:dyDescent="0.25">
      <c r="B18" s="339" t="s">
        <v>342</v>
      </c>
      <c r="C18" s="83" t="s">
        <v>286</v>
      </c>
      <c r="D18" s="118">
        <f t="shared" si="10"/>
        <v>26.636492000000001</v>
      </c>
      <c r="E18" s="47">
        <v>0</v>
      </c>
      <c r="F18" s="48">
        <v>26.636492000000001</v>
      </c>
      <c r="G18" s="119">
        <v>0</v>
      </c>
      <c r="H18" s="49">
        <f t="shared" si="11"/>
        <v>26.636492000000001</v>
      </c>
      <c r="I18" s="47">
        <v>0</v>
      </c>
      <c r="J18" s="180">
        <v>0</v>
      </c>
      <c r="K18" s="48">
        <v>26.636492000000001</v>
      </c>
      <c r="L18" s="331">
        <v>0</v>
      </c>
      <c r="M18" s="183">
        <v>22.136554149999998</v>
      </c>
      <c r="N18" s="184">
        <v>22.136554149999998</v>
      </c>
      <c r="O18" s="185">
        <v>20.556047039999999</v>
      </c>
      <c r="P18" s="393" t="s">
        <v>203</v>
      </c>
    </row>
    <row r="19" spans="2:16" ht="20.25" customHeight="1" x14ac:dyDescent="0.25">
      <c r="B19" s="339" t="s">
        <v>426</v>
      </c>
      <c r="C19" s="83" t="s">
        <v>297</v>
      </c>
      <c r="D19" s="118">
        <f t="shared" si="10"/>
        <v>18.02</v>
      </c>
      <c r="E19" s="47">
        <v>0</v>
      </c>
      <c r="F19" s="48">
        <v>0</v>
      </c>
      <c r="G19" s="119">
        <v>18.02</v>
      </c>
      <c r="H19" s="49">
        <f t="shared" si="11"/>
        <v>18.02</v>
      </c>
      <c r="I19" s="47">
        <v>0</v>
      </c>
      <c r="J19" s="180">
        <v>0</v>
      </c>
      <c r="K19" s="48">
        <v>18.02</v>
      </c>
      <c r="L19" s="331">
        <v>0</v>
      </c>
      <c r="M19" s="183">
        <v>16.537223170000001</v>
      </c>
      <c r="N19" s="184">
        <v>16.537223170000001</v>
      </c>
      <c r="O19" s="185">
        <v>14.876233460000002</v>
      </c>
      <c r="P19" s="393" t="s">
        <v>203</v>
      </c>
    </row>
    <row r="20" spans="2:16" ht="20.25" customHeight="1" x14ac:dyDescent="0.25">
      <c r="B20" s="507" t="s">
        <v>481</v>
      </c>
      <c r="C20" s="438" t="s">
        <v>453</v>
      </c>
      <c r="D20" s="118">
        <f t="shared" ref="D20" si="12">SUM(E20:G20)</f>
        <v>0.19115763999999999</v>
      </c>
      <c r="E20" s="47">
        <v>0</v>
      </c>
      <c r="F20" s="48">
        <v>0</v>
      </c>
      <c r="G20" s="119">
        <v>0.19115763999999999</v>
      </c>
      <c r="H20" s="49">
        <f t="shared" si="11"/>
        <v>0.19115763999999999</v>
      </c>
      <c r="I20" s="47">
        <v>0</v>
      </c>
      <c r="J20" s="180">
        <v>0</v>
      </c>
      <c r="K20" s="48">
        <v>0</v>
      </c>
      <c r="L20" s="119">
        <v>0.19115763999999999</v>
      </c>
      <c r="M20" s="121">
        <v>0</v>
      </c>
      <c r="N20" s="122">
        <v>0</v>
      </c>
      <c r="O20" s="123">
        <v>0</v>
      </c>
      <c r="P20" s="393" t="s">
        <v>93</v>
      </c>
    </row>
    <row r="21" spans="2:16" ht="20.25" customHeight="1" x14ac:dyDescent="0.25">
      <c r="B21" s="339" t="s">
        <v>343</v>
      </c>
      <c r="C21" s="83" t="s">
        <v>204</v>
      </c>
      <c r="D21" s="118">
        <f t="shared" si="10"/>
        <v>11.289104999999999</v>
      </c>
      <c r="E21" s="47">
        <v>0</v>
      </c>
      <c r="F21" s="281">
        <v>6.6268900000000004</v>
      </c>
      <c r="G21" s="304">
        <v>4.6622149999999998</v>
      </c>
      <c r="H21" s="49">
        <f t="shared" si="11"/>
        <v>11.289104999999999</v>
      </c>
      <c r="I21" s="47">
        <v>0</v>
      </c>
      <c r="J21" s="48">
        <v>6.6268900000000004</v>
      </c>
      <c r="K21" s="48">
        <v>0</v>
      </c>
      <c r="L21" s="481">
        <v>4.6622149999999998</v>
      </c>
      <c r="M21" s="183">
        <v>11.28910499</v>
      </c>
      <c r="N21" s="184">
        <v>11.118756879999999</v>
      </c>
      <c r="O21" s="185">
        <v>1.48706676</v>
      </c>
      <c r="P21" s="393" t="s">
        <v>93</v>
      </c>
    </row>
    <row r="22" spans="2:16" ht="20.25" customHeight="1" x14ac:dyDescent="0.25">
      <c r="B22" s="339" t="s">
        <v>344</v>
      </c>
      <c r="C22" s="83" t="s">
        <v>205</v>
      </c>
      <c r="D22" s="118">
        <f t="shared" si="10"/>
        <v>5.3</v>
      </c>
      <c r="E22" s="47">
        <v>5.3</v>
      </c>
      <c r="F22" s="48">
        <v>0</v>
      </c>
      <c r="G22" s="119">
        <v>0</v>
      </c>
      <c r="H22" s="49">
        <f t="shared" si="11"/>
        <v>5.3</v>
      </c>
      <c r="I22" s="47">
        <v>0</v>
      </c>
      <c r="J22" s="48">
        <v>5.3</v>
      </c>
      <c r="K22" s="48">
        <v>0</v>
      </c>
      <c r="L22" s="331">
        <v>0</v>
      </c>
      <c r="M22" s="196">
        <v>3.1349423499999998</v>
      </c>
      <c r="N22" s="184">
        <v>3.1349423499999998</v>
      </c>
      <c r="O22" s="185">
        <v>1.9168763</v>
      </c>
      <c r="P22" s="393" t="s">
        <v>377</v>
      </c>
    </row>
    <row r="23" spans="2:16" ht="20.25" customHeight="1" x14ac:dyDescent="0.25">
      <c r="B23" s="579" t="s">
        <v>539</v>
      </c>
      <c r="C23" s="438" t="s">
        <v>530</v>
      </c>
      <c r="D23" s="118">
        <f t="shared" si="10"/>
        <v>2.996</v>
      </c>
      <c r="E23" s="47">
        <v>0</v>
      </c>
      <c r="F23" s="48">
        <v>0</v>
      </c>
      <c r="G23" s="304">
        <v>2.996</v>
      </c>
      <c r="H23" s="49">
        <f t="shared" si="11"/>
        <v>2.996</v>
      </c>
      <c r="I23" s="47">
        <v>0</v>
      </c>
      <c r="J23" s="48">
        <v>0</v>
      </c>
      <c r="K23" s="48">
        <v>0</v>
      </c>
      <c r="L23" s="331">
        <v>2.996</v>
      </c>
      <c r="M23" s="581">
        <v>0</v>
      </c>
      <c r="N23" s="122">
        <v>0</v>
      </c>
      <c r="O23" s="123">
        <v>0</v>
      </c>
      <c r="P23" s="393" t="s">
        <v>79</v>
      </c>
    </row>
    <row r="24" spans="2:16" ht="20.25" customHeight="1" x14ac:dyDescent="0.25">
      <c r="B24" s="339" t="s">
        <v>345</v>
      </c>
      <c r="C24" s="83" t="s">
        <v>279</v>
      </c>
      <c r="D24" s="118">
        <f t="shared" si="10"/>
        <v>5.8849061699999998</v>
      </c>
      <c r="E24" s="47">
        <v>5.8849061699999998</v>
      </c>
      <c r="F24" s="48">
        <v>0</v>
      </c>
      <c r="G24" s="119">
        <v>0</v>
      </c>
      <c r="H24" s="49">
        <f t="shared" si="11"/>
        <v>5.8849061699999998</v>
      </c>
      <c r="I24" s="47">
        <v>0</v>
      </c>
      <c r="J24" s="48">
        <v>5.8849061699999998</v>
      </c>
      <c r="K24" s="48">
        <v>0</v>
      </c>
      <c r="L24" s="331">
        <v>0</v>
      </c>
      <c r="M24" s="183">
        <v>5.5727243099999999</v>
      </c>
      <c r="N24" s="184">
        <v>5.5727243099999999</v>
      </c>
      <c r="O24" s="185">
        <v>0.77719555000000007</v>
      </c>
      <c r="P24" s="393" t="s">
        <v>79</v>
      </c>
    </row>
    <row r="25" spans="2:16" ht="20.25" customHeight="1" thickBot="1" x14ac:dyDescent="0.3">
      <c r="B25" s="507" t="s">
        <v>535</v>
      </c>
      <c r="C25" s="294" t="s">
        <v>435</v>
      </c>
      <c r="D25" s="118">
        <f>SUM(E25:G25)</f>
        <v>2.31</v>
      </c>
      <c r="E25" s="47">
        <v>0</v>
      </c>
      <c r="F25" s="48">
        <v>0</v>
      </c>
      <c r="G25" s="119">
        <v>2.31</v>
      </c>
      <c r="H25" s="49">
        <f t="shared" si="11"/>
        <v>2.31</v>
      </c>
      <c r="I25" s="47">
        <v>0</v>
      </c>
      <c r="J25" s="180">
        <v>0</v>
      </c>
      <c r="K25" s="48">
        <v>2.31</v>
      </c>
      <c r="L25" s="331">
        <v>0</v>
      </c>
      <c r="M25" s="183">
        <v>0.16690739999999998</v>
      </c>
      <c r="N25" s="184">
        <v>0.16690739999999998</v>
      </c>
      <c r="O25" s="123">
        <v>0</v>
      </c>
      <c r="P25" s="393" t="s">
        <v>434</v>
      </c>
    </row>
    <row r="26" spans="2:16" ht="20.25" customHeight="1" thickBot="1" x14ac:dyDescent="0.3">
      <c r="B26" s="17" t="s">
        <v>150</v>
      </c>
      <c r="C26" s="18" t="s">
        <v>230</v>
      </c>
      <c r="D26" s="93">
        <f>+D27</f>
        <v>1.29</v>
      </c>
      <c r="E26" s="37">
        <f t="shared" ref="E26:O27" si="13">+E27</f>
        <v>0</v>
      </c>
      <c r="F26" s="40">
        <f t="shared" si="13"/>
        <v>0</v>
      </c>
      <c r="G26" s="94">
        <f t="shared" si="13"/>
        <v>1.29</v>
      </c>
      <c r="H26" s="78">
        <f>+H27</f>
        <v>1.29</v>
      </c>
      <c r="I26" s="37">
        <f t="shared" si="13"/>
        <v>0</v>
      </c>
      <c r="J26" s="40">
        <f t="shared" si="13"/>
        <v>0</v>
      </c>
      <c r="K26" s="40">
        <f t="shared" si="13"/>
        <v>1.29</v>
      </c>
      <c r="L26" s="201">
        <f t="shared" si="13"/>
        <v>0</v>
      </c>
      <c r="M26" s="93">
        <f t="shared" si="13"/>
        <v>1.7199763399999999</v>
      </c>
      <c r="N26" s="78">
        <f t="shared" si="13"/>
        <v>0.31138798000000001</v>
      </c>
      <c r="O26" s="104">
        <f t="shared" si="13"/>
        <v>0</v>
      </c>
      <c r="P26" s="390"/>
    </row>
    <row r="27" spans="2:16" ht="20.25" customHeight="1" x14ac:dyDescent="0.25">
      <c r="B27" s="81" t="s">
        <v>385</v>
      </c>
      <c r="C27" s="128" t="s">
        <v>386</v>
      </c>
      <c r="D27" s="91">
        <f>+D28</f>
        <v>1.29</v>
      </c>
      <c r="E27" s="38">
        <f>+E28</f>
        <v>0</v>
      </c>
      <c r="F27" s="41">
        <f>+F28</f>
        <v>0</v>
      </c>
      <c r="G27" s="92">
        <f>+G28</f>
        <v>1.29</v>
      </c>
      <c r="H27" s="77">
        <f>+H28</f>
        <v>1.29</v>
      </c>
      <c r="I27" s="38">
        <f t="shared" si="13"/>
        <v>0</v>
      </c>
      <c r="J27" s="41">
        <f t="shared" si="13"/>
        <v>0</v>
      </c>
      <c r="K27" s="41">
        <f t="shared" si="13"/>
        <v>1.29</v>
      </c>
      <c r="L27" s="200">
        <v>0</v>
      </c>
      <c r="M27" s="115">
        <f t="shared" si="13"/>
        <v>1.7199763399999999</v>
      </c>
      <c r="N27" s="33">
        <f t="shared" si="13"/>
        <v>0.31138798000000001</v>
      </c>
      <c r="O27" s="92">
        <f t="shared" si="13"/>
        <v>0</v>
      </c>
      <c r="P27" s="391" t="s">
        <v>403</v>
      </c>
    </row>
    <row r="28" spans="2:16" ht="20.25" customHeight="1" thickBot="1" x14ac:dyDescent="0.3">
      <c r="B28" s="507" t="s">
        <v>536</v>
      </c>
      <c r="C28" s="294" t="s">
        <v>436</v>
      </c>
      <c r="D28" s="118">
        <f>SUM(E28:G28)</f>
        <v>1.29</v>
      </c>
      <c r="E28" s="47">
        <v>0</v>
      </c>
      <c r="F28" s="48">
        <v>0</v>
      </c>
      <c r="G28" s="119">
        <v>1.29</v>
      </c>
      <c r="H28" s="49">
        <f>SUM(I28:L28)</f>
        <v>1.29</v>
      </c>
      <c r="I28" s="73">
        <v>0</v>
      </c>
      <c r="J28" s="180">
        <v>0</v>
      </c>
      <c r="K28" s="48">
        <v>1.29</v>
      </c>
      <c r="L28" s="331">
        <v>0</v>
      </c>
      <c r="M28" s="183">
        <v>1.7199763399999999</v>
      </c>
      <c r="N28" s="184">
        <v>0.31138798000000001</v>
      </c>
      <c r="O28" s="123">
        <v>0</v>
      </c>
      <c r="P28" s="393" t="s">
        <v>439</v>
      </c>
    </row>
    <row r="29" spans="2:16" ht="20.25" customHeight="1" thickBot="1" x14ac:dyDescent="0.3">
      <c r="B29" s="79" t="s">
        <v>100</v>
      </c>
      <c r="C29" s="80" t="s">
        <v>101</v>
      </c>
      <c r="D29" s="19">
        <f>+D30</f>
        <v>3.7533796800000001</v>
      </c>
      <c r="E29" s="37">
        <f t="shared" ref="E29:O29" si="14">+E30</f>
        <v>0</v>
      </c>
      <c r="F29" s="143">
        <f t="shared" si="14"/>
        <v>0</v>
      </c>
      <c r="G29" s="40">
        <f t="shared" si="14"/>
        <v>3.7533796800000001</v>
      </c>
      <c r="H29" s="93">
        <f t="shared" si="14"/>
        <v>3.7533796800000001</v>
      </c>
      <c r="I29" s="37">
        <f t="shared" si="14"/>
        <v>0</v>
      </c>
      <c r="J29" s="143">
        <f t="shared" si="14"/>
        <v>0</v>
      </c>
      <c r="K29" s="40">
        <f t="shared" si="14"/>
        <v>2.725241</v>
      </c>
      <c r="L29" s="201">
        <f t="shared" si="14"/>
        <v>1.0281386800000001</v>
      </c>
      <c r="M29" s="401">
        <f t="shared" si="14"/>
        <v>3.7533796800000001</v>
      </c>
      <c r="N29" s="78">
        <f t="shared" si="14"/>
        <v>2.725241</v>
      </c>
      <c r="O29" s="104">
        <f t="shared" si="14"/>
        <v>2.725241</v>
      </c>
      <c r="P29" s="104"/>
    </row>
    <row r="30" spans="2:16" ht="20.25" customHeight="1" x14ac:dyDescent="0.25">
      <c r="B30" s="127" t="s">
        <v>102</v>
      </c>
      <c r="C30" s="208" t="s">
        <v>130</v>
      </c>
      <c r="D30" s="165">
        <f>+D31+D32</f>
        <v>3.7533796800000001</v>
      </c>
      <c r="E30" s="44">
        <f t="shared" ref="E30:O30" si="15">+E31+E32</f>
        <v>0</v>
      </c>
      <c r="F30" s="45">
        <f t="shared" si="15"/>
        <v>0</v>
      </c>
      <c r="G30" s="136">
        <f t="shared" si="15"/>
        <v>3.7533796800000001</v>
      </c>
      <c r="H30" s="165">
        <f t="shared" si="15"/>
        <v>3.7533796800000001</v>
      </c>
      <c r="I30" s="44">
        <f t="shared" si="15"/>
        <v>0</v>
      </c>
      <c r="J30" s="45">
        <f t="shared" si="15"/>
        <v>0</v>
      </c>
      <c r="K30" s="45">
        <f t="shared" si="15"/>
        <v>2.725241</v>
      </c>
      <c r="L30" s="204">
        <f t="shared" ref="L30" si="16">+L31+L32</f>
        <v>1.0281386800000001</v>
      </c>
      <c r="M30" s="135">
        <f t="shared" si="15"/>
        <v>3.7533796800000001</v>
      </c>
      <c r="N30" s="43">
        <f t="shared" si="15"/>
        <v>2.725241</v>
      </c>
      <c r="O30" s="136">
        <f t="shared" si="15"/>
        <v>2.725241</v>
      </c>
      <c r="P30" s="394" t="s">
        <v>450</v>
      </c>
    </row>
    <row r="31" spans="2:16" ht="20.25" customHeight="1" x14ac:dyDescent="0.25">
      <c r="B31" s="566" t="s">
        <v>511</v>
      </c>
      <c r="C31" s="434" t="s">
        <v>380</v>
      </c>
      <c r="D31" s="95">
        <f>SUM(E31:G31)</f>
        <v>2.725241</v>
      </c>
      <c r="E31" s="73">
        <v>0</v>
      </c>
      <c r="F31" s="74">
        <v>0</v>
      </c>
      <c r="G31" s="96">
        <v>2.725241</v>
      </c>
      <c r="H31" s="95">
        <f t="shared" ref="H31:H32" si="17">SUM(I31:L31)</f>
        <v>2.725241</v>
      </c>
      <c r="I31" s="73">
        <v>0</v>
      </c>
      <c r="J31" s="74">
        <v>0</v>
      </c>
      <c r="K31" s="74">
        <v>2.725241</v>
      </c>
      <c r="L31" s="404">
        <v>0</v>
      </c>
      <c r="M31" s="274">
        <v>2.725241</v>
      </c>
      <c r="N31" s="279">
        <v>2.725241</v>
      </c>
      <c r="O31" s="295">
        <v>2.725241</v>
      </c>
      <c r="P31" s="435" t="s">
        <v>451</v>
      </c>
    </row>
    <row r="32" spans="2:16" ht="20.25" customHeight="1" thickBot="1" x14ac:dyDescent="0.3">
      <c r="B32" s="494" t="s">
        <v>514</v>
      </c>
      <c r="C32" s="284" t="s">
        <v>449</v>
      </c>
      <c r="D32" s="118">
        <f>SUM(E32:G32)</f>
        <v>1.0281386800000001</v>
      </c>
      <c r="E32" s="47">
        <v>0</v>
      </c>
      <c r="F32" s="48">
        <v>0</v>
      </c>
      <c r="G32" s="119">
        <v>1.0281386800000001</v>
      </c>
      <c r="H32" s="118">
        <f t="shared" si="17"/>
        <v>1.0281386800000001</v>
      </c>
      <c r="I32" s="47">
        <v>0</v>
      </c>
      <c r="J32" s="48">
        <v>0</v>
      </c>
      <c r="K32" s="48">
        <v>0</v>
      </c>
      <c r="L32" s="119">
        <v>1.0281386800000001</v>
      </c>
      <c r="M32" s="183">
        <v>1.0281386800000001</v>
      </c>
      <c r="N32" s="122">
        <v>0</v>
      </c>
      <c r="O32" s="123">
        <v>0</v>
      </c>
      <c r="P32" s="395" t="s">
        <v>451</v>
      </c>
    </row>
    <row r="33" spans="2:16" ht="20.25" customHeight="1" x14ac:dyDescent="0.25">
      <c r="B33" s="361" t="s">
        <v>236</v>
      </c>
      <c r="C33" s="362" t="s">
        <v>237</v>
      </c>
      <c r="D33" s="10">
        <f>+D34</f>
        <v>1.69794263</v>
      </c>
      <c r="E33" s="441">
        <f t="shared" ref="E33:O34" si="18">+E34</f>
        <v>0.40257787</v>
      </c>
      <c r="F33" s="53">
        <f t="shared" si="18"/>
        <v>0.93934835000000005</v>
      </c>
      <c r="G33" s="440">
        <f t="shared" si="18"/>
        <v>0.35601641000000001</v>
      </c>
      <c r="H33" s="10">
        <f>+H34</f>
        <v>1.69794263</v>
      </c>
      <c r="I33" s="441">
        <f t="shared" si="18"/>
        <v>0.40257787</v>
      </c>
      <c r="J33" s="53">
        <f t="shared" si="18"/>
        <v>0.93934835000000005</v>
      </c>
      <c r="K33" s="53">
        <f t="shared" si="18"/>
        <v>0.35601641000000001</v>
      </c>
      <c r="L33" s="443">
        <f t="shared" si="18"/>
        <v>0</v>
      </c>
      <c r="M33" s="133">
        <f t="shared" si="18"/>
        <v>1.4586826400000001</v>
      </c>
      <c r="N33" s="10">
        <f t="shared" si="18"/>
        <v>1.4586826400000001</v>
      </c>
      <c r="O33" s="402">
        <f t="shared" si="18"/>
        <v>1.4586826400000001</v>
      </c>
      <c r="P33" s="396"/>
    </row>
    <row r="34" spans="2:16" ht="20.25" customHeight="1" x14ac:dyDescent="0.25">
      <c r="B34" s="12" t="s">
        <v>164</v>
      </c>
      <c r="C34" s="13" t="s">
        <v>165</v>
      </c>
      <c r="D34" s="14">
        <f>+D35</f>
        <v>1.69794263</v>
      </c>
      <c r="E34" s="44">
        <f t="shared" si="18"/>
        <v>0.40257787</v>
      </c>
      <c r="F34" s="45">
        <f t="shared" si="18"/>
        <v>0.93934835000000005</v>
      </c>
      <c r="G34" s="43">
        <f t="shared" si="18"/>
        <v>0.35601641000000001</v>
      </c>
      <c r="H34" s="14">
        <f>+H35</f>
        <v>1.69794263</v>
      </c>
      <c r="I34" s="44">
        <f t="shared" si="18"/>
        <v>0.40257787</v>
      </c>
      <c r="J34" s="444">
        <f t="shared" si="18"/>
        <v>0.93934835000000005</v>
      </c>
      <c r="K34" s="45">
        <f t="shared" si="18"/>
        <v>0.35601641000000001</v>
      </c>
      <c r="L34" s="204">
        <f t="shared" si="18"/>
        <v>0</v>
      </c>
      <c r="M34" s="165">
        <f t="shared" si="18"/>
        <v>1.4586826400000001</v>
      </c>
      <c r="N34" s="14">
        <f t="shared" si="18"/>
        <v>1.4586826400000001</v>
      </c>
      <c r="O34" s="403">
        <f t="shared" si="18"/>
        <v>1.4586826400000001</v>
      </c>
      <c r="P34" s="397" t="s">
        <v>238</v>
      </c>
    </row>
    <row r="35" spans="2:16" ht="20.25" customHeight="1" thickBot="1" x14ac:dyDescent="0.3">
      <c r="B35" s="343" t="s">
        <v>363</v>
      </c>
      <c r="C35" s="66" t="s">
        <v>239</v>
      </c>
      <c r="D35" s="46">
        <f>+G35+F35+E35</f>
        <v>1.69794263</v>
      </c>
      <c r="E35" s="437">
        <v>0.40257787</v>
      </c>
      <c r="F35" s="442">
        <v>0.93934835000000005</v>
      </c>
      <c r="G35" s="436">
        <v>0.35601641000000001</v>
      </c>
      <c r="H35" s="46">
        <f>SUM(I35:L35)</f>
        <v>1.69794263</v>
      </c>
      <c r="I35" s="363">
        <v>0.40257787</v>
      </c>
      <c r="J35" s="445">
        <f>0.93934835</f>
        <v>0.93934835000000005</v>
      </c>
      <c r="K35" s="48">
        <v>0.35601641000000001</v>
      </c>
      <c r="L35" s="331">
        <v>0</v>
      </c>
      <c r="M35" s="183">
        <v>1.4586826400000001</v>
      </c>
      <c r="N35" s="439">
        <v>1.4586826400000001</v>
      </c>
      <c r="O35" s="461">
        <v>1.4586826400000001</v>
      </c>
      <c r="P35" s="398" t="s">
        <v>72</v>
      </c>
    </row>
    <row r="36" spans="2:16" ht="24" customHeight="1" thickBot="1" x14ac:dyDescent="0.3">
      <c r="B36" s="85" t="s">
        <v>65</v>
      </c>
      <c r="C36" s="86"/>
      <c r="D36" s="97">
        <f t="shared" ref="D36:O36" si="19">D12+D8+D26+D33+D29</f>
        <v>117.17453513</v>
      </c>
      <c r="E36" s="98">
        <f t="shared" si="19"/>
        <v>36.98587217</v>
      </c>
      <c r="F36" s="99">
        <f t="shared" si="19"/>
        <v>37.812851040000005</v>
      </c>
      <c r="G36" s="100">
        <f t="shared" si="19"/>
        <v>42.375811919999997</v>
      </c>
      <c r="H36" s="105">
        <f t="shared" si="19"/>
        <v>116.13993762999999</v>
      </c>
      <c r="I36" s="98">
        <f t="shared" si="19"/>
        <v>2.940966</v>
      </c>
      <c r="J36" s="99">
        <f t="shared" si="19"/>
        <v>45.221265210000006</v>
      </c>
      <c r="K36" s="99">
        <f t="shared" si="19"/>
        <v>53.681257100000003</v>
      </c>
      <c r="L36" s="389">
        <f t="shared" si="19"/>
        <v>14.296449319999999</v>
      </c>
      <c r="M36" s="97">
        <f>M12+M8+M26+M33+M29</f>
        <v>98.906276849999998</v>
      </c>
      <c r="N36" s="105">
        <f t="shared" si="19"/>
        <v>96.14427572000001</v>
      </c>
      <c r="O36" s="106">
        <f t="shared" si="19"/>
        <v>73.575909920000001</v>
      </c>
      <c r="P36" s="400"/>
    </row>
    <row r="37" spans="2:16" ht="9.75" customHeight="1" thickTop="1" x14ac:dyDescent="0.25">
      <c r="B37" s="66"/>
    </row>
    <row r="38" spans="2:16" x14ac:dyDescent="0.25">
      <c r="B38" s="111" t="s">
        <v>25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6" x14ac:dyDescent="0.25">
      <c r="B39" s="111" t="s">
        <v>26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2:16" x14ac:dyDescent="0.25">
      <c r="B40" s="111" t="s">
        <v>267</v>
      </c>
    </row>
    <row r="41" spans="2:16" x14ac:dyDescent="0.25">
      <c r="B41" s="112" t="s">
        <v>266</v>
      </c>
    </row>
    <row r="42" spans="2:16" x14ac:dyDescent="0.25">
      <c r="B42" s="112" t="s">
        <v>66</v>
      </c>
    </row>
    <row r="43" spans="2:16" x14ac:dyDescent="0.25">
      <c r="C43" s="7"/>
      <c r="D43" s="322"/>
      <c r="P43" s="8"/>
    </row>
    <row r="44" spans="2:16" x14ac:dyDescent="0.25">
      <c r="C44" s="9"/>
      <c r="D44" s="75"/>
    </row>
    <row r="45" spans="2:16" x14ac:dyDescent="0.25">
      <c r="C45" s="9"/>
    </row>
    <row r="46" spans="2:16" x14ac:dyDescent="0.25">
      <c r="C46" s="9"/>
    </row>
    <row r="47" spans="2:16" x14ac:dyDescent="0.25">
      <c r="C47" s="9"/>
    </row>
    <row r="48" spans="2:16" x14ac:dyDescent="0.25">
      <c r="C48" s="9"/>
    </row>
    <row r="49" spans="3:3" x14ac:dyDescent="0.25">
      <c r="C49" s="9"/>
    </row>
    <row r="50" spans="3:3" x14ac:dyDescent="0.25">
      <c r="C50" s="9"/>
    </row>
    <row r="51" spans="3:3" x14ac:dyDescent="0.25">
      <c r="C51" s="9"/>
    </row>
    <row r="52" spans="3:3" x14ac:dyDescent="0.25">
      <c r="C52" s="9"/>
    </row>
    <row r="53" spans="3:3" x14ac:dyDescent="0.25">
      <c r="C53" s="9"/>
    </row>
    <row r="54" spans="3:3" x14ac:dyDescent="0.25">
      <c r="C54" s="9"/>
    </row>
    <row r="56" spans="3:3" x14ac:dyDescent="0.25">
      <c r="C56" s="7"/>
    </row>
    <row r="58" spans="3:3" x14ac:dyDescent="0.25">
      <c r="C58" s="7"/>
    </row>
    <row r="60" spans="3:3" x14ac:dyDescent="0.25">
      <c r="C60" s="7"/>
    </row>
  </sheetData>
  <mergeCells count="8">
    <mergeCell ref="B2:P2"/>
    <mergeCell ref="B3:P3"/>
    <mergeCell ref="B5:C7"/>
    <mergeCell ref="P5:P7"/>
    <mergeCell ref="D5:K5"/>
    <mergeCell ref="M5:O6"/>
    <mergeCell ref="D6:G6"/>
    <mergeCell ref="H6:L6"/>
  </mergeCells>
  <hyperlinks>
    <hyperlink ref="C22" r:id="rId1" display="* Planes de sosntenibilidad turística en destino - Destinos Xacobeo 2021"/>
    <hyperlink ref="C24" r:id="rId2" display="* Mantenimiento y rehabiliación del patrimonio histórico con uso turístico"/>
    <hyperlink ref="C17" r:id="rId3" display="* Planes de sosntenibilidad turística en destino"/>
    <hyperlink ref="C21" r:id="rId4"/>
    <hyperlink ref="C18" r:id="rId5"/>
    <hyperlink ref="C19" r:id="rId6"/>
    <hyperlink ref="F10" r:id="rId7" display="https://www.boe.es/boe/dias/2022/09/22/pdfs/BOE-A-2022-15443.pdf"/>
    <hyperlink ref="G10" r:id="rId8" display="https://www.boe.es/boe/dias/2022/09/22/pdfs/BOE-A-2022-15443.pdf"/>
    <hyperlink ref="E10" r:id="rId9" display="https://www.boe.es/boe/dias/2021/12/15/pdfs/BOE-A-2021-20690.pdf"/>
    <hyperlink ref="E35" r:id="rId10" display="https://www.boe.es/diario_boe/txt.php?id=BOE-A-2021-11957"/>
    <hyperlink ref="F35" r:id="rId11" display="https://www.boe.es/boe/dias/2022/06/22/pdfs/BOE-A-2022-10337.pdf"/>
    <hyperlink ref="G35" r:id="rId12" display="https://www.boe.es/diario_boe/txt.php?id=BOE-A-2023-7322"/>
    <hyperlink ref="C11" r:id="rId13"/>
    <hyperlink ref="G11" r:id="rId14" display="https://www.pap.hacienda.gob.es/bdnstrans/GE/es/convocatoria/646161"/>
    <hyperlink ref="M22" r:id="rId15" display="https://sede.asturias.es/bopa/2023/12/15/2023-11014.pdf"/>
    <hyperlink ref="G21" r:id="rId16" display="https://www.boe.es/boe/dias/2024/01/23/pdfs/BOE-A-2024-1284.pdf"/>
    <hyperlink ref="C32" r:id="rId17"/>
    <hyperlink ref="C20" r:id="rId18"/>
    <hyperlink ref="F21" r:id="rId19" display="https://www.boe.es/buscar/doc.php?id=BOE-A-2022-5653"/>
    <hyperlink ref="M21" r:id="rId20" display="https://sede.asturias.es/bopa/2024/07/25/2024-06513.pdf"/>
    <hyperlink ref="G23" r:id="rId21" display="https://www.mintur.gob.es/PortalAyudas/plataformas-tecnologicas-RDTI/Concesion/convocatoria-2024/Documents/18022025_Prop_resolucion_prov-f.pdf"/>
    <hyperlink ref="C23" r:id="rId22"/>
  </hyperlinks>
  <printOptions horizontalCentered="1" verticalCentered="1"/>
  <pageMargins left="0" right="0" top="0" bottom="0" header="0" footer="0"/>
  <pageSetup paperSize="9" scale="61" orientation="landscape" verticalDpi="0" r:id="rId23"/>
  <drawing r:id="rId2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25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6.7109375" style="2" customWidth="1"/>
    <col min="3" max="3" width="69.7109375" style="1" customWidth="1"/>
    <col min="4" max="11" width="9" style="1" customWidth="1"/>
    <col min="12" max="14" width="14.5703125" style="1" customWidth="1"/>
    <col min="15" max="15" width="67.42578125" style="1" customWidth="1"/>
    <col min="16" max="16" width="47.140625" style="1" customWidth="1"/>
    <col min="17" max="16384" width="11.42578125" style="1"/>
  </cols>
  <sheetData>
    <row r="1" spans="2:15" ht="67.5" customHeight="1" x14ac:dyDescent="0.25"/>
    <row r="2" spans="2:15" ht="17.25" x14ac:dyDescent="0.25">
      <c r="B2" s="601" t="s">
        <v>460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2:15" ht="17.25" x14ac:dyDescent="0.25">
      <c r="B3" s="602" t="s">
        <v>520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</row>
    <row r="4" spans="2:15" ht="8.25" customHeight="1" thickBot="1" x14ac:dyDescent="0.3">
      <c r="C4" s="7"/>
      <c r="E4" s="8"/>
    </row>
    <row r="5" spans="2:15" ht="27" customHeight="1" thickTop="1" thickBot="1" x14ac:dyDescent="0.3">
      <c r="B5" s="603" t="s">
        <v>51</v>
      </c>
      <c r="C5" s="604"/>
      <c r="D5" s="612" t="s">
        <v>52</v>
      </c>
      <c r="E5" s="613"/>
      <c r="F5" s="613"/>
      <c r="G5" s="613"/>
      <c r="H5" s="613"/>
      <c r="I5" s="613"/>
      <c r="J5" s="613"/>
      <c r="K5" s="609"/>
      <c r="L5" s="612" t="s">
        <v>265</v>
      </c>
      <c r="M5" s="613"/>
      <c r="N5" s="609"/>
      <c r="O5" s="619" t="s">
        <v>67</v>
      </c>
    </row>
    <row r="6" spans="2:15" ht="28.5" customHeight="1" thickTop="1" thickBot="1" x14ac:dyDescent="0.3">
      <c r="B6" s="605"/>
      <c r="C6" s="606"/>
      <c r="D6" s="616" t="s">
        <v>53</v>
      </c>
      <c r="E6" s="617"/>
      <c r="F6" s="617"/>
      <c r="G6" s="618"/>
      <c r="H6" s="616" t="s">
        <v>54</v>
      </c>
      <c r="I6" s="617"/>
      <c r="J6" s="617"/>
      <c r="K6" s="618"/>
      <c r="L6" s="614"/>
      <c r="M6" s="615"/>
      <c r="N6" s="611"/>
      <c r="O6" s="620"/>
    </row>
    <row r="7" spans="2:15" ht="39.75" customHeight="1" thickBot="1" x14ac:dyDescent="0.3">
      <c r="B7" s="607"/>
      <c r="C7" s="608"/>
      <c r="D7" s="87" t="s">
        <v>55</v>
      </c>
      <c r="E7" s="31">
        <v>2021</v>
      </c>
      <c r="F7" s="32">
        <v>2022</v>
      </c>
      <c r="G7" s="88">
        <v>2023</v>
      </c>
      <c r="H7" s="87" t="s">
        <v>55</v>
      </c>
      <c r="I7" s="31">
        <v>2021</v>
      </c>
      <c r="J7" s="32">
        <v>2022</v>
      </c>
      <c r="K7" s="88">
        <v>2023</v>
      </c>
      <c r="L7" s="101" t="s">
        <v>4</v>
      </c>
      <c r="M7" s="76" t="s">
        <v>5</v>
      </c>
      <c r="N7" s="102" t="s">
        <v>6</v>
      </c>
      <c r="O7" s="621"/>
    </row>
    <row r="8" spans="2:15" ht="27" customHeight="1" thickBot="1" x14ac:dyDescent="0.3">
      <c r="B8" s="79" t="s">
        <v>73</v>
      </c>
      <c r="C8" s="80" t="s">
        <v>74</v>
      </c>
      <c r="D8" s="93">
        <f>+D9</f>
        <v>10.3056</v>
      </c>
      <c r="E8" s="37">
        <f t="shared" ref="E8:K8" si="0">+E9</f>
        <v>10.3056</v>
      </c>
      <c r="F8" s="40">
        <f t="shared" si="0"/>
        <v>0</v>
      </c>
      <c r="G8" s="94">
        <f t="shared" si="0"/>
        <v>0</v>
      </c>
      <c r="H8" s="93">
        <f>+H9</f>
        <v>10.3056</v>
      </c>
      <c r="I8" s="37">
        <f t="shared" si="0"/>
        <v>10.3056</v>
      </c>
      <c r="J8" s="40">
        <f t="shared" si="0"/>
        <v>0</v>
      </c>
      <c r="K8" s="94">
        <f t="shared" si="0"/>
        <v>0</v>
      </c>
      <c r="L8" s="93">
        <f t="shared" ref="L8:N9" si="1">+L9</f>
        <v>11.584622409999998</v>
      </c>
      <c r="M8" s="78">
        <f t="shared" si="1"/>
        <v>11.229166869999998</v>
      </c>
      <c r="N8" s="104">
        <f t="shared" si="1"/>
        <v>5.9303301000000008</v>
      </c>
      <c r="O8" s="120"/>
    </row>
    <row r="9" spans="2:15" ht="27" customHeight="1" x14ac:dyDescent="0.25">
      <c r="B9" s="81" t="s">
        <v>75</v>
      </c>
      <c r="C9" s="82" t="s">
        <v>76</v>
      </c>
      <c r="D9" s="91">
        <f>+D10</f>
        <v>10.3056</v>
      </c>
      <c r="E9" s="38">
        <f t="shared" ref="E9:K9" si="2">+E10</f>
        <v>10.3056</v>
      </c>
      <c r="F9" s="41">
        <f t="shared" si="2"/>
        <v>0</v>
      </c>
      <c r="G9" s="92">
        <f t="shared" si="2"/>
        <v>0</v>
      </c>
      <c r="H9" s="91">
        <f>+H10</f>
        <v>10.3056</v>
      </c>
      <c r="I9" s="38">
        <f t="shared" si="2"/>
        <v>10.3056</v>
      </c>
      <c r="J9" s="41">
        <f t="shared" si="2"/>
        <v>0</v>
      </c>
      <c r="K9" s="92">
        <f t="shared" si="2"/>
        <v>0</v>
      </c>
      <c r="L9" s="326">
        <f t="shared" si="1"/>
        <v>11.584622409999998</v>
      </c>
      <c r="M9" s="359">
        <f t="shared" si="1"/>
        <v>11.229166869999998</v>
      </c>
      <c r="N9" s="360">
        <f t="shared" si="1"/>
        <v>5.9303301000000008</v>
      </c>
      <c r="O9" s="108" t="s">
        <v>77</v>
      </c>
    </row>
    <row r="10" spans="2:15" ht="27" customHeight="1" thickBot="1" x14ac:dyDescent="0.3">
      <c r="B10" s="129" t="s">
        <v>304</v>
      </c>
      <c r="C10" s="83" t="s">
        <v>78</v>
      </c>
      <c r="D10" s="118">
        <f>SUM(E10:G10)</f>
        <v>10.3056</v>
      </c>
      <c r="E10" s="47">
        <v>10.3056</v>
      </c>
      <c r="F10" s="48">
        <v>0</v>
      </c>
      <c r="G10" s="119">
        <v>0</v>
      </c>
      <c r="H10" s="118">
        <f>SUM(I10:K10)</f>
        <v>10.3056</v>
      </c>
      <c r="I10" s="47">
        <v>10.3056</v>
      </c>
      <c r="J10" s="48">
        <v>0</v>
      </c>
      <c r="K10" s="119">
        <v>0</v>
      </c>
      <c r="L10" s="183">
        <v>11.584622409999998</v>
      </c>
      <c r="M10" s="305">
        <v>11.229166869999998</v>
      </c>
      <c r="N10" s="185">
        <v>5.9303301000000008</v>
      </c>
      <c r="O10" s="124" t="s">
        <v>79</v>
      </c>
    </row>
    <row r="11" spans="2:15" ht="27" customHeight="1" thickBot="1" x14ac:dyDescent="0.3">
      <c r="B11" s="79" t="s">
        <v>68</v>
      </c>
      <c r="C11" s="80" t="s">
        <v>69</v>
      </c>
      <c r="D11" s="93">
        <f t="shared" ref="D11:N12" si="3">+D12</f>
        <v>6.1560920000000001</v>
      </c>
      <c r="E11" s="37">
        <f t="shared" si="3"/>
        <v>0.96575299999999997</v>
      </c>
      <c r="F11" s="40">
        <f t="shared" si="3"/>
        <v>5.0320830000000001</v>
      </c>
      <c r="G11" s="94">
        <f t="shared" si="3"/>
        <v>0.15825600000000001</v>
      </c>
      <c r="H11" s="93">
        <f t="shared" si="3"/>
        <v>6.1560920000000001</v>
      </c>
      <c r="I11" s="37">
        <f t="shared" si="3"/>
        <v>0.96575299999999997</v>
      </c>
      <c r="J11" s="40">
        <f t="shared" si="3"/>
        <v>5.0320830000000001</v>
      </c>
      <c r="K11" s="94">
        <f t="shared" si="3"/>
        <v>0.15825600000000001</v>
      </c>
      <c r="L11" s="93">
        <f t="shared" si="3"/>
        <v>7.6112952200000006</v>
      </c>
      <c r="M11" s="78">
        <f t="shared" si="3"/>
        <v>7.6112952200000006</v>
      </c>
      <c r="N11" s="104">
        <f t="shared" si="3"/>
        <v>4.7540290299999999</v>
      </c>
      <c r="O11" s="107"/>
    </row>
    <row r="12" spans="2:15" ht="27" customHeight="1" x14ac:dyDescent="0.25">
      <c r="B12" s="81" t="s">
        <v>70</v>
      </c>
      <c r="C12" s="82" t="s">
        <v>71</v>
      </c>
      <c r="D12" s="91">
        <f>+D13</f>
        <v>6.1560920000000001</v>
      </c>
      <c r="E12" s="38">
        <f t="shared" si="3"/>
        <v>0.96575299999999997</v>
      </c>
      <c r="F12" s="41">
        <f t="shared" si="3"/>
        <v>5.0320830000000001</v>
      </c>
      <c r="G12" s="92">
        <f t="shared" si="3"/>
        <v>0.15825600000000001</v>
      </c>
      <c r="H12" s="91">
        <f t="shared" si="3"/>
        <v>6.1560920000000001</v>
      </c>
      <c r="I12" s="38">
        <f t="shared" si="3"/>
        <v>0.96575299999999997</v>
      </c>
      <c r="J12" s="41">
        <f t="shared" si="3"/>
        <v>5.0320830000000001</v>
      </c>
      <c r="K12" s="92">
        <f t="shared" si="3"/>
        <v>0.15825600000000001</v>
      </c>
      <c r="L12" s="91">
        <f t="shared" si="3"/>
        <v>7.6112952200000006</v>
      </c>
      <c r="M12" s="77">
        <f t="shared" si="3"/>
        <v>7.6112952200000006</v>
      </c>
      <c r="N12" s="103">
        <f t="shared" si="3"/>
        <v>4.7540290299999999</v>
      </c>
      <c r="O12" s="108" t="s">
        <v>405</v>
      </c>
    </row>
    <row r="13" spans="2:15" ht="27" customHeight="1" thickBot="1" x14ac:dyDescent="0.3">
      <c r="B13" s="129" t="s">
        <v>302</v>
      </c>
      <c r="C13" s="117" t="s">
        <v>248</v>
      </c>
      <c r="D13" s="118">
        <f>+E13+F13+G13</f>
        <v>6.1560920000000001</v>
      </c>
      <c r="E13" s="303">
        <v>0.96575299999999997</v>
      </c>
      <c r="F13" s="281">
        <v>5.0320830000000001</v>
      </c>
      <c r="G13" s="304">
        <v>0.15825600000000001</v>
      </c>
      <c r="H13" s="118">
        <f>+I13+J13+K13</f>
        <v>6.1560920000000001</v>
      </c>
      <c r="I13" s="47">
        <v>0.96575299999999997</v>
      </c>
      <c r="J13" s="48">
        <v>5.0320830000000001</v>
      </c>
      <c r="K13" s="119">
        <v>0.15825600000000001</v>
      </c>
      <c r="L13" s="183">
        <v>7.6112952200000006</v>
      </c>
      <c r="M13" s="184">
        <v>7.6112952200000006</v>
      </c>
      <c r="N13" s="185">
        <v>4.7540290299999999</v>
      </c>
      <c r="O13" s="109" t="s">
        <v>72</v>
      </c>
    </row>
    <row r="14" spans="2:15" ht="27" customHeight="1" thickBot="1" x14ac:dyDescent="0.3">
      <c r="B14" s="85" t="s">
        <v>65</v>
      </c>
      <c r="C14" s="86"/>
      <c r="D14" s="97">
        <f>+D8+D11</f>
        <v>16.461691999999999</v>
      </c>
      <c r="E14" s="98">
        <f t="shared" ref="E14:N14" si="4">+E8+E11</f>
        <v>11.271353</v>
      </c>
      <c r="F14" s="99">
        <f t="shared" si="4"/>
        <v>5.0320830000000001</v>
      </c>
      <c r="G14" s="100">
        <f t="shared" si="4"/>
        <v>0.15825600000000001</v>
      </c>
      <c r="H14" s="97">
        <f t="shared" si="4"/>
        <v>16.461691999999999</v>
      </c>
      <c r="I14" s="98">
        <f t="shared" si="4"/>
        <v>11.271353</v>
      </c>
      <c r="J14" s="99">
        <f t="shared" si="4"/>
        <v>5.0320830000000001</v>
      </c>
      <c r="K14" s="100">
        <f t="shared" si="4"/>
        <v>0.15825600000000001</v>
      </c>
      <c r="L14" s="97">
        <f>+L8+L11</f>
        <v>19.195917629999997</v>
      </c>
      <c r="M14" s="105">
        <f t="shared" si="4"/>
        <v>18.840462089999999</v>
      </c>
      <c r="N14" s="106">
        <f t="shared" si="4"/>
        <v>10.684359130000001</v>
      </c>
      <c r="O14" s="110"/>
    </row>
    <row r="15" spans="2:15" ht="11.25" customHeight="1" thickTop="1" x14ac:dyDescent="0.25">
      <c r="B15" s="66"/>
      <c r="C15" s="9"/>
    </row>
    <row r="16" spans="2:15" x14ac:dyDescent="0.25">
      <c r="B16" s="111" t="s">
        <v>25</v>
      </c>
      <c r="C16" s="9"/>
    </row>
    <row r="17" spans="2:8" x14ac:dyDescent="0.25">
      <c r="B17" s="111" t="s">
        <v>26</v>
      </c>
      <c r="C17" s="9"/>
    </row>
    <row r="18" spans="2:8" x14ac:dyDescent="0.25">
      <c r="B18" s="111" t="s">
        <v>267</v>
      </c>
      <c r="C18" s="9"/>
    </row>
    <row r="19" spans="2:8" x14ac:dyDescent="0.25">
      <c r="B19" s="112" t="s">
        <v>266</v>
      </c>
      <c r="C19" s="9"/>
    </row>
    <row r="20" spans="2:8" x14ac:dyDescent="0.25">
      <c r="B20" s="112" t="s">
        <v>66</v>
      </c>
    </row>
    <row r="21" spans="2:8" x14ac:dyDescent="0.25">
      <c r="C21" s="7"/>
    </row>
    <row r="22" spans="2:8" x14ac:dyDescent="0.25">
      <c r="H22" s="75"/>
    </row>
    <row r="23" spans="2:8" x14ac:dyDescent="0.25">
      <c r="C23" s="7"/>
    </row>
    <row r="25" spans="2:8" x14ac:dyDescent="0.25">
      <c r="C25" s="285"/>
    </row>
  </sheetData>
  <mergeCells count="8">
    <mergeCell ref="B5:C7"/>
    <mergeCell ref="O5:O7"/>
    <mergeCell ref="B2:O2"/>
    <mergeCell ref="B3:O3"/>
    <mergeCell ref="D5:K5"/>
    <mergeCell ref="L5:N6"/>
    <mergeCell ref="D6:G6"/>
    <mergeCell ref="H6:K6"/>
  </mergeCells>
  <hyperlinks>
    <hyperlink ref="C10" r:id="rId1"/>
    <hyperlink ref="M10" r:id="rId2" display="https://sede.asturias.es/documents/217768/1416596/Relaciones+Trimestrales+Contratos+Menores+CONSEJER%C3%8DA+DE+HACIENDA+expediente++1T-2022.pdf/b76a837d-b3ed-d1e0-f25f-f349fa62813c?t=1651833449148"/>
    <hyperlink ref="G13" r:id="rId3" display="https://www.boe.es/boe/dias/2023/04/03/pdfs/BOE-A-2023-8397.pdf"/>
    <hyperlink ref="F13" r:id="rId4" display="https://www.boe.es/boe/dias/2022/06/18/pdfs/BOE-A-2022-10105.pdf"/>
    <hyperlink ref="E13" r:id="rId5" display="https://www.boe.es/boe/dias/2021/05/12/pdfs/BOE-A-2021-7873.pdf"/>
  </hyperlinks>
  <pageMargins left="0.7" right="0.7" top="0.75" bottom="0.75" header="0.3" footer="0.3"/>
  <pageSetup paperSize="9" scale="48" fitToHeight="0" orientation="landscape" verticalDpi="0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41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9.42578125" style="2" customWidth="1"/>
    <col min="3" max="3" width="90.85546875" style="1" customWidth="1"/>
    <col min="4" max="15" width="9" style="1" customWidth="1"/>
    <col min="16" max="18" width="16" style="1" customWidth="1"/>
    <col min="19" max="19" width="84.85546875" style="1" customWidth="1"/>
    <col min="20" max="22" width="11.42578125" style="1"/>
    <col min="23" max="23" width="47.140625" style="1" customWidth="1"/>
    <col min="24" max="16384" width="11.42578125" style="1"/>
  </cols>
  <sheetData>
    <row r="1" spans="2:20" ht="66.75" customHeight="1" x14ac:dyDescent="0.25"/>
    <row r="2" spans="2:20" ht="23.25" customHeight="1" x14ac:dyDescent="0.25">
      <c r="B2" s="602" t="s">
        <v>460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</row>
    <row r="3" spans="2:20" ht="17.25" x14ac:dyDescent="0.25">
      <c r="B3" s="602" t="s">
        <v>389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</row>
    <row r="4" spans="2:20" ht="9.75" customHeight="1" thickBot="1" x14ac:dyDescent="0.3"/>
    <row r="5" spans="2:20" ht="23.25" customHeight="1" thickTop="1" thickBot="1" x14ac:dyDescent="0.3">
      <c r="B5" s="603" t="s">
        <v>51</v>
      </c>
      <c r="C5" s="604"/>
      <c r="D5" s="612" t="s">
        <v>259</v>
      </c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09"/>
      <c r="P5" s="612" t="s">
        <v>265</v>
      </c>
      <c r="Q5" s="613"/>
      <c r="R5" s="609"/>
      <c r="S5" s="619" t="s">
        <v>67</v>
      </c>
    </row>
    <row r="6" spans="2:20" ht="22.5" customHeight="1" thickTop="1" thickBot="1" x14ac:dyDescent="0.3">
      <c r="B6" s="605"/>
      <c r="C6" s="606"/>
      <c r="D6" s="616" t="s">
        <v>53</v>
      </c>
      <c r="E6" s="617"/>
      <c r="F6" s="617"/>
      <c r="G6" s="617"/>
      <c r="H6" s="617"/>
      <c r="I6" s="617"/>
      <c r="J6" s="616" t="s">
        <v>54</v>
      </c>
      <c r="K6" s="617"/>
      <c r="L6" s="617"/>
      <c r="M6" s="617"/>
      <c r="N6" s="617"/>
      <c r="O6" s="618"/>
      <c r="P6" s="615"/>
      <c r="Q6" s="615"/>
      <c r="R6" s="611"/>
      <c r="S6" s="620"/>
    </row>
    <row r="7" spans="2:20" ht="30.75" customHeight="1" thickBot="1" x14ac:dyDescent="0.3">
      <c r="B7" s="607"/>
      <c r="C7" s="608"/>
      <c r="D7" s="87" t="s">
        <v>55</v>
      </c>
      <c r="E7" s="63">
        <v>2020</v>
      </c>
      <c r="F7" s="31">
        <v>2021</v>
      </c>
      <c r="G7" s="32">
        <v>2022</v>
      </c>
      <c r="H7" s="32">
        <v>2023</v>
      </c>
      <c r="I7" s="485">
        <v>2024</v>
      </c>
      <c r="J7" s="87" t="s">
        <v>55</v>
      </c>
      <c r="K7" s="63">
        <v>2020</v>
      </c>
      <c r="L7" s="31">
        <v>2021</v>
      </c>
      <c r="M7" s="32">
        <v>2022</v>
      </c>
      <c r="N7" s="32">
        <v>2023</v>
      </c>
      <c r="O7" s="480" t="s">
        <v>528</v>
      </c>
      <c r="P7" s="76" t="s">
        <v>4</v>
      </c>
      <c r="Q7" s="76" t="s">
        <v>5</v>
      </c>
      <c r="R7" s="102" t="s">
        <v>6</v>
      </c>
      <c r="S7" s="621"/>
    </row>
    <row r="8" spans="2:20" ht="25.5" customHeight="1" thickBot="1" x14ac:dyDescent="0.3">
      <c r="B8" s="17" t="s">
        <v>73</v>
      </c>
      <c r="C8" s="18" t="s">
        <v>74</v>
      </c>
      <c r="D8" s="19">
        <f>+D9+D14</f>
        <v>146.18688305000001</v>
      </c>
      <c r="E8" s="37">
        <f t="shared" ref="E8:R8" si="0">+E9+E14</f>
        <v>7.5960000000000001</v>
      </c>
      <c r="F8" s="143">
        <f t="shared" si="0"/>
        <v>70.268279100000001</v>
      </c>
      <c r="G8" s="40">
        <f t="shared" si="0"/>
        <v>45.883809999999997</v>
      </c>
      <c r="H8" s="40">
        <f t="shared" si="0"/>
        <v>11.134775429999999</v>
      </c>
      <c r="I8" s="201">
        <f t="shared" ref="I8" si="1">+I9+I14</f>
        <v>11.30401852</v>
      </c>
      <c r="J8" s="93">
        <f t="shared" si="0"/>
        <v>144.99488305</v>
      </c>
      <c r="K8" s="37">
        <f>+K9</f>
        <v>7.5960000000000001</v>
      </c>
      <c r="L8" s="143">
        <f t="shared" ref="L8:O8" si="2">+L9</f>
        <v>68.797790000000006</v>
      </c>
      <c r="M8" s="40">
        <f t="shared" si="2"/>
        <v>12.145</v>
      </c>
      <c r="N8" s="40">
        <f t="shared" si="2"/>
        <v>26.812180430000002</v>
      </c>
      <c r="O8" s="94">
        <f t="shared" si="2"/>
        <v>28.173423519999997</v>
      </c>
      <c r="P8" s="78">
        <f t="shared" si="0"/>
        <v>173.45562548999999</v>
      </c>
      <c r="Q8" s="78">
        <f t="shared" si="0"/>
        <v>144.26880842999998</v>
      </c>
      <c r="R8" s="309">
        <f t="shared" si="0"/>
        <v>54.11656064999999</v>
      </c>
      <c r="S8" s="20"/>
    </row>
    <row r="9" spans="2:20" ht="20.25" customHeight="1" x14ac:dyDescent="0.25">
      <c r="B9" s="69" t="s">
        <v>75</v>
      </c>
      <c r="C9" s="16" t="s">
        <v>76</v>
      </c>
      <c r="D9" s="21">
        <f t="shared" ref="D9:R9" si="3">SUM(D10:D13)</f>
        <v>144.71639395</v>
      </c>
      <c r="E9" s="38">
        <f t="shared" si="3"/>
        <v>7.5960000000000001</v>
      </c>
      <c r="F9" s="144">
        <f t="shared" si="3"/>
        <v>68.797790000000006</v>
      </c>
      <c r="G9" s="41">
        <f t="shared" si="3"/>
        <v>45.883809999999997</v>
      </c>
      <c r="H9" s="41">
        <f t="shared" si="3"/>
        <v>11.134775429999999</v>
      </c>
      <c r="I9" s="200">
        <f t="shared" ref="I9" si="4">SUM(I10:I13)</f>
        <v>11.30401852</v>
      </c>
      <c r="J9" s="91">
        <f t="shared" si="3"/>
        <v>143.52439394999999</v>
      </c>
      <c r="K9" s="38">
        <f t="shared" si="3"/>
        <v>7.5960000000000001</v>
      </c>
      <c r="L9" s="144">
        <f t="shared" si="3"/>
        <v>68.797790000000006</v>
      </c>
      <c r="M9" s="41">
        <f t="shared" si="3"/>
        <v>12.145</v>
      </c>
      <c r="N9" s="41">
        <f t="shared" si="3"/>
        <v>26.812180430000002</v>
      </c>
      <c r="O9" s="92">
        <f t="shared" ref="O9" si="5">SUM(O10:O13)</f>
        <v>28.173423519999997</v>
      </c>
      <c r="P9" s="33">
        <f t="shared" si="3"/>
        <v>172.79857618</v>
      </c>
      <c r="Q9" s="33">
        <f t="shared" si="3"/>
        <v>143.61175911999999</v>
      </c>
      <c r="R9" s="200">
        <f t="shared" si="3"/>
        <v>53.459511339999992</v>
      </c>
      <c r="S9" s="22" t="s">
        <v>157</v>
      </c>
    </row>
    <row r="10" spans="2:20" ht="24" customHeight="1" x14ac:dyDescent="0.25">
      <c r="B10" s="356" t="s">
        <v>467</v>
      </c>
      <c r="C10" s="66" t="s">
        <v>158</v>
      </c>
      <c r="D10" s="46">
        <f>SUM(E10:I10)</f>
        <v>72.141300000000001</v>
      </c>
      <c r="E10" s="47">
        <v>0</v>
      </c>
      <c r="F10" s="280">
        <v>27.957789999999999</v>
      </c>
      <c r="G10" s="281">
        <v>33.738810000000001</v>
      </c>
      <c r="H10" s="48">
        <v>0</v>
      </c>
      <c r="I10" s="202">
        <v>10.444699999999999</v>
      </c>
      <c r="J10" s="118">
        <f>SUM(K10:O10)</f>
        <v>72.141300000000001</v>
      </c>
      <c r="K10" s="47">
        <v>0</v>
      </c>
      <c r="L10" s="147">
        <v>27.957789999999999</v>
      </c>
      <c r="M10" s="48">
        <v>0</v>
      </c>
      <c r="N10" s="48">
        <v>16.869405</v>
      </c>
      <c r="O10" s="119">
        <f>16.869405+10.4447</f>
        <v>27.314104999999998</v>
      </c>
      <c r="P10" s="184">
        <v>73.152787860000004</v>
      </c>
      <c r="Q10" s="184">
        <v>63.082225290000004</v>
      </c>
      <c r="R10" s="311">
        <v>25.513488119999998</v>
      </c>
      <c r="S10" s="198" t="s">
        <v>383</v>
      </c>
      <c r="T10" s="29"/>
    </row>
    <row r="11" spans="2:20" ht="24" customHeight="1" x14ac:dyDescent="0.25">
      <c r="B11" s="356" t="s">
        <v>417</v>
      </c>
      <c r="C11" s="66" t="s">
        <v>159</v>
      </c>
      <c r="D11" s="46">
        <f t="shared" ref="D11:D13" si="6">SUM(E11:I11)</f>
        <v>22.780237999999997</v>
      </c>
      <c r="E11" s="47">
        <v>0</v>
      </c>
      <c r="F11" s="147">
        <v>0</v>
      </c>
      <c r="G11" s="281">
        <v>12.145</v>
      </c>
      <c r="H11" s="281">
        <v>10.635237999999999</v>
      </c>
      <c r="I11" s="202">
        <v>0</v>
      </c>
      <c r="J11" s="118">
        <f t="shared" ref="J11:J17" si="7">SUM(K11:O11)</f>
        <v>21.588237999999997</v>
      </c>
      <c r="K11" s="47">
        <v>0</v>
      </c>
      <c r="L11" s="147">
        <v>0</v>
      </c>
      <c r="M11" s="57">
        <v>12.145</v>
      </c>
      <c r="N11" s="48">
        <v>9.4432379999999991</v>
      </c>
      <c r="O11" s="119">
        <v>0</v>
      </c>
      <c r="P11" s="184">
        <v>62.525039249999992</v>
      </c>
      <c r="Q11" s="184">
        <v>44.274139949999999</v>
      </c>
      <c r="R11" s="311">
        <v>2.6930619</v>
      </c>
      <c r="S11" s="61" t="s">
        <v>79</v>
      </c>
      <c r="T11" s="589"/>
    </row>
    <row r="12" spans="2:20" ht="24" customHeight="1" x14ac:dyDescent="0.25">
      <c r="B12" s="356" t="s">
        <v>418</v>
      </c>
      <c r="C12" s="62" t="s">
        <v>160</v>
      </c>
      <c r="D12" s="46">
        <f t="shared" si="6"/>
        <v>47.596000000000004</v>
      </c>
      <c r="E12" s="47">
        <v>7.5960000000000001</v>
      </c>
      <c r="F12" s="147">
        <v>40</v>
      </c>
      <c r="G12" s="48">
        <v>0</v>
      </c>
      <c r="H12" s="48">
        <v>0</v>
      </c>
      <c r="I12" s="202">
        <v>0</v>
      </c>
      <c r="J12" s="118">
        <f t="shared" si="7"/>
        <v>47.596000000000004</v>
      </c>
      <c r="K12" s="47">
        <v>7.5960000000000001</v>
      </c>
      <c r="L12" s="147">
        <v>40</v>
      </c>
      <c r="M12" s="48">
        <v>0</v>
      </c>
      <c r="N12" s="48">
        <v>0</v>
      </c>
      <c r="O12" s="119">
        <v>0</v>
      </c>
      <c r="P12" s="205">
        <v>34.817123479999999</v>
      </c>
      <c r="Q12" s="184">
        <v>33.951768289999997</v>
      </c>
      <c r="R12" s="311">
        <v>24.433622769999999</v>
      </c>
      <c r="S12" s="61" t="s">
        <v>93</v>
      </c>
      <c r="T12" s="29"/>
    </row>
    <row r="13" spans="2:20" ht="24" customHeight="1" thickBot="1" x14ac:dyDescent="0.3">
      <c r="B13" s="462" t="s">
        <v>469</v>
      </c>
      <c r="C13" s="345" t="s">
        <v>161</v>
      </c>
      <c r="D13" s="346">
        <f t="shared" si="6"/>
        <v>2.19885595</v>
      </c>
      <c r="E13" s="352">
        <v>0</v>
      </c>
      <c r="F13" s="347">
        <v>0.84</v>
      </c>
      <c r="G13" s="353">
        <v>0</v>
      </c>
      <c r="H13" s="347">
        <v>0.49953743</v>
      </c>
      <c r="I13" s="490">
        <v>0.85931851999999997</v>
      </c>
      <c r="J13" s="486">
        <f t="shared" si="7"/>
        <v>2.19885595</v>
      </c>
      <c r="K13" s="487">
        <v>0</v>
      </c>
      <c r="L13" s="488">
        <v>0.84</v>
      </c>
      <c r="M13" s="488">
        <v>0</v>
      </c>
      <c r="N13" s="488">
        <v>0.49953743</v>
      </c>
      <c r="O13" s="491">
        <v>0.85931851999999997</v>
      </c>
      <c r="P13" s="350">
        <v>2.3036255899999998</v>
      </c>
      <c r="Q13" s="184">
        <v>2.3036255899999998</v>
      </c>
      <c r="R13" s="311">
        <v>0.81933855</v>
      </c>
      <c r="S13" s="313" t="s">
        <v>162</v>
      </c>
      <c r="T13" s="29"/>
    </row>
    <row r="14" spans="2:20" ht="24" customHeight="1" thickBot="1" x14ac:dyDescent="0.3">
      <c r="B14" s="17" t="s">
        <v>109</v>
      </c>
      <c r="C14" s="18" t="s">
        <v>163</v>
      </c>
      <c r="D14" s="19">
        <f t="shared" ref="D14:R14" si="8">+D15+D23</f>
        <v>1.4704891</v>
      </c>
      <c r="E14" s="37">
        <f t="shared" si="8"/>
        <v>0</v>
      </c>
      <c r="F14" s="143">
        <f t="shared" si="8"/>
        <v>1.4704891</v>
      </c>
      <c r="G14" s="40">
        <f t="shared" si="8"/>
        <v>0</v>
      </c>
      <c r="H14" s="40">
        <f t="shared" si="8"/>
        <v>0</v>
      </c>
      <c r="I14" s="201">
        <f t="shared" ref="I14" si="9">+I15+I23</f>
        <v>0</v>
      </c>
      <c r="J14" s="93">
        <f t="shared" si="7"/>
        <v>1.4704891</v>
      </c>
      <c r="K14" s="37">
        <f t="shared" si="8"/>
        <v>0</v>
      </c>
      <c r="L14" s="143">
        <f t="shared" si="8"/>
        <v>1.4704891</v>
      </c>
      <c r="M14" s="40">
        <f t="shared" si="8"/>
        <v>0</v>
      </c>
      <c r="N14" s="40">
        <f t="shared" si="8"/>
        <v>0</v>
      </c>
      <c r="O14" s="94">
        <f t="shared" ref="O14" si="10">+O15+O23</f>
        <v>0</v>
      </c>
      <c r="P14" s="78">
        <f t="shared" si="8"/>
        <v>0.65704931</v>
      </c>
      <c r="Q14" s="78">
        <f t="shared" si="8"/>
        <v>0.65704931</v>
      </c>
      <c r="R14" s="309">
        <f t="shared" si="8"/>
        <v>0.65704931</v>
      </c>
      <c r="S14" s="20"/>
      <c r="T14" s="29"/>
    </row>
    <row r="15" spans="2:20" ht="24" customHeight="1" x14ac:dyDescent="0.25">
      <c r="B15" s="69" t="s">
        <v>164</v>
      </c>
      <c r="C15" s="16" t="s">
        <v>165</v>
      </c>
      <c r="D15" s="21">
        <f>+D16</f>
        <v>1.4704891</v>
      </c>
      <c r="E15" s="38">
        <f t="shared" ref="E15:R15" si="11">+E16</f>
        <v>0</v>
      </c>
      <c r="F15" s="144">
        <f t="shared" si="11"/>
        <v>1.4704891</v>
      </c>
      <c r="G15" s="41">
        <f t="shared" si="11"/>
        <v>0</v>
      </c>
      <c r="H15" s="41">
        <f t="shared" si="11"/>
        <v>0</v>
      </c>
      <c r="I15" s="200">
        <v>0</v>
      </c>
      <c r="J15" s="91">
        <f t="shared" si="7"/>
        <v>1.4704891</v>
      </c>
      <c r="K15" s="38">
        <f t="shared" si="11"/>
        <v>0</v>
      </c>
      <c r="L15" s="144">
        <f t="shared" si="11"/>
        <v>1.4704891</v>
      </c>
      <c r="M15" s="41">
        <f t="shared" si="11"/>
        <v>0</v>
      </c>
      <c r="N15" s="41">
        <f t="shared" si="11"/>
        <v>0</v>
      </c>
      <c r="O15" s="92">
        <f t="shared" si="11"/>
        <v>0</v>
      </c>
      <c r="P15" s="33">
        <f t="shared" si="11"/>
        <v>0.65704931</v>
      </c>
      <c r="Q15" s="33">
        <f t="shared" si="11"/>
        <v>0.65704931</v>
      </c>
      <c r="R15" s="200">
        <f t="shared" si="11"/>
        <v>0.65704931</v>
      </c>
      <c r="S15" s="22" t="s">
        <v>157</v>
      </c>
      <c r="T15" s="29"/>
    </row>
    <row r="16" spans="2:20" ht="24" customHeight="1" thickBot="1" x14ac:dyDescent="0.3">
      <c r="B16" s="416" t="s">
        <v>468</v>
      </c>
      <c r="C16" s="58" t="s">
        <v>172</v>
      </c>
      <c r="D16" s="46">
        <f>SUM(E16:I16)</f>
        <v>1.4704891</v>
      </c>
      <c r="E16" s="47">
        <v>0</v>
      </c>
      <c r="F16" s="147">
        <v>1.4704891</v>
      </c>
      <c r="G16" s="48">
        <v>0</v>
      </c>
      <c r="H16" s="48">
        <v>0</v>
      </c>
      <c r="I16" s="202">
        <v>0</v>
      </c>
      <c r="J16" s="118">
        <f t="shared" si="7"/>
        <v>1.4704891</v>
      </c>
      <c r="K16" s="47">
        <v>0</v>
      </c>
      <c r="L16" s="147">
        <v>1.4704891</v>
      </c>
      <c r="M16" s="48">
        <v>0</v>
      </c>
      <c r="N16" s="48">
        <v>0</v>
      </c>
      <c r="O16" s="119">
        <v>0</v>
      </c>
      <c r="P16" s="184">
        <v>0.65704931</v>
      </c>
      <c r="Q16" s="184">
        <v>0.65704931</v>
      </c>
      <c r="R16" s="311">
        <v>0.65704931</v>
      </c>
      <c r="S16" s="206" t="s">
        <v>173</v>
      </c>
      <c r="T16" s="29"/>
    </row>
    <row r="17" spans="2:19" ht="20.25" customHeight="1" thickBot="1" x14ac:dyDescent="0.3">
      <c r="B17" s="3" t="s">
        <v>65</v>
      </c>
      <c r="C17" s="4"/>
      <c r="D17" s="11">
        <f>+D8</f>
        <v>146.18688305000001</v>
      </c>
      <c r="E17" s="39">
        <f t="shared" ref="E17:R17" si="12">+E8</f>
        <v>7.5960000000000001</v>
      </c>
      <c r="F17" s="199">
        <f t="shared" si="12"/>
        <v>70.268279100000001</v>
      </c>
      <c r="G17" s="42">
        <f t="shared" si="12"/>
        <v>45.883809999999997</v>
      </c>
      <c r="H17" s="42">
        <f t="shared" si="12"/>
        <v>11.134775429999999</v>
      </c>
      <c r="I17" s="203">
        <f t="shared" ref="I17" si="13">+I8</f>
        <v>11.30401852</v>
      </c>
      <c r="J17" s="97">
        <f t="shared" si="7"/>
        <v>144.99488305</v>
      </c>
      <c r="K17" s="98">
        <f>+K8+K14</f>
        <v>7.5960000000000001</v>
      </c>
      <c r="L17" s="150">
        <f t="shared" ref="L17:O17" si="14">+L8+L14</f>
        <v>70.268279100000001</v>
      </c>
      <c r="M17" s="99">
        <f t="shared" si="14"/>
        <v>12.145</v>
      </c>
      <c r="N17" s="99">
        <f t="shared" si="14"/>
        <v>26.812180430000002</v>
      </c>
      <c r="O17" s="100">
        <f t="shared" si="14"/>
        <v>28.173423519999997</v>
      </c>
      <c r="P17" s="197">
        <f t="shared" si="12"/>
        <v>173.45562548999999</v>
      </c>
      <c r="Q17" s="197">
        <f t="shared" si="12"/>
        <v>144.26880842999998</v>
      </c>
      <c r="R17" s="312">
        <f t="shared" si="12"/>
        <v>54.11656064999999</v>
      </c>
      <c r="S17" s="25"/>
    </row>
    <row r="18" spans="2:19" ht="7.5" customHeight="1" x14ac:dyDescent="0.25">
      <c r="B18" s="66"/>
    </row>
    <row r="19" spans="2:19" x14ac:dyDescent="0.25">
      <c r="B19" s="111" t="s">
        <v>25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2:19" x14ac:dyDescent="0.25">
      <c r="B20" s="111" t="s">
        <v>26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2:19" x14ac:dyDescent="0.25">
      <c r="B21" s="111" t="s">
        <v>267</v>
      </c>
    </row>
    <row r="22" spans="2:19" x14ac:dyDescent="0.25">
      <c r="B22" s="112" t="s">
        <v>266</v>
      </c>
      <c r="J22" s="321"/>
    </row>
    <row r="23" spans="2:19" x14ac:dyDescent="0.25">
      <c r="B23" s="112" t="s">
        <v>66</v>
      </c>
      <c r="G23" s="75"/>
    </row>
    <row r="24" spans="2:19" x14ac:dyDescent="0.25">
      <c r="C24" s="7"/>
      <c r="S24" s="8"/>
    </row>
    <row r="25" spans="2:19" x14ac:dyDescent="0.25">
      <c r="C25" s="495"/>
    </row>
    <row r="26" spans="2:19" x14ac:dyDescent="0.25">
      <c r="C26" s="27"/>
    </row>
    <row r="27" spans="2:19" x14ac:dyDescent="0.25">
      <c r="C27" s="27"/>
    </row>
    <row r="28" spans="2:19" x14ac:dyDescent="0.25">
      <c r="C28" s="27"/>
    </row>
    <row r="29" spans="2:19" x14ac:dyDescent="0.25">
      <c r="C29" s="27"/>
    </row>
    <row r="30" spans="2:19" x14ac:dyDescent="0.25">
      <c r="C30" s="27"/>
    </row>
    <row r="31" spans="2:19" x14ac:dyDescent="0.25">
      <c r="C31" s="27"/>
    </row>
    <row r="32" spans="2:19" x14ac:dyDescent="0.25">
      <c r="C32" s="27"/>
    </row>
    <row r="33" spans="3:3" x14ac:dyDescent="0.25">
      <c r="C33" s="27"/>
    </row>
    <row r="34" spans="3:3" x14ac:dyDescent="0.25">
      <c r="C34" s="27"/>
    </row>
    <row r="35" spans="3:3" x14ac:dyDescent="0.25">
      <c r="C35" s="27"/>
    </row>
    <row r="37" spans="3:3" x14ac:dyDescent="0.25">
      <c r="C37" s="7"/>
    </row>
    <row r="39" spans="3:3" x14ac:dyDescent="0.25">
      <c r="C39" s="7"/>
    </row>
    <row r="41" spans="3:3" x14ac:dyDescent="0.25">
      <c r="C41" s="7"/>
    </row>
  </sheetData>
  <mergeCells count="8">
    <mergeCell ref="B2:S2"/>
    <mergeCell ref="B3:S3"/>
    <mergeCell ref="B5:C7"/>
    <mergeCell ref="S5:S7"/>
    <mergeCell ref="P5:R6"/>
    <mergeCell ref="D6:I6"/>
    <mergeCell ref="D5:O5"/>
    <mergeCell ref="J6:O6"/>
  </mergeCells>
  <hyperlinks>
    <hyperlink ref="C13" r:id="rId1"/>
    <hyperlink ref="C12" r:id="rId2"/>
    <hyperlink ref="P12" r:id="rId3" display="https://sede.asturias.es/bopa/2021/06/30/2021-06498.pdf"/>
    <hyperlink ref="F10" r:id="rId4" display="https://www.boe.es/diario_boe/txt.php?id=BOE-A-2021-16233"/>
    <hyperlink ref="G10" r:id="rId5" display="https://www.lamoncloa.gob.es/serviciosdeprensa/notasprensa/transportes/Paginas/2022/130922-sectorial-vivienda-prtr.aspx"/>
    <hyperlink ref="G11" r:id="rId6" display="https://www.boe.es/eli/es/rd/2021/10/05/853/dof/spa/pdf"/>
    <hyperlink ref="H11" r:id="rId7" display="https://www.lamoncloa.gob.es/serviciosdeprensa/notasprensa/transportes/Paginas/2022/130922-sectorial-vivienda-prtr.aspx"/>
    <hyperlink ref="F13" r:id="rId8" display="https://www.boe.es/boe/dias/2021/08/04/pdfs/BOE-A-2021-13268.pdf"/>
    <hyperlink ref="H13" r:id="rId9" display="https://www.boe.es/boe/dias/2023/06/03/pdfs/BOE-A-2023-13312.pdf"/>
    <hyperlink ref="C16" r:id="rId10" display="* Plan España País Accesible (accesibilidad personas mayores, con discapacidad o dependencia)"/>
    <hyperlink ref="I13" r:id="rId11" display="https://www.boe.es/boe/dias/2024/07/30/pdfs/BOE-A-2024-15692.pdf"/>
    <hyperlink ref="O13" r:id="rId12" display="https://www.boe.es/boe/dias/2024/07/30/pdfs/BOE-A-2024-15692.pdf"/>
  </hyperlinks>
  <printOptions horizontalCentered="1" verticalCentered="1"/>
  <pageMargins left="0.11811023622047245" right="0.31496062992125984" top="0.19685039370078741" bottom="0.19685039370078741" header="0.19685039370078741" footer="0.11811023622047245"/>
  <pageSetup paperSize="9" scale="40" fitToHeight="0" orientation="landscape" verticalDpi="0" r:id="rId13"/>
  <drawing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86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8.140625" style="2" customWidth="1"/>
    <col min="3" max="3" width="95.7109375" style="1" customWidth="1"/>
    <col min="4" max="15" width="8.5703125" style="1" customWidth="1"/>
    <col min="16" max="18" width="15" style="1" customWidth="1"/>
    <col min="19" max="19" width="88.5703125" style="1" customWidth="1"/>
    <col min="20" max="20" width="47.140625" style="1" customWidth="1"/>
    <col min="21" max="16384" width="11.42578125" style="1"/>
  </cols>
  <sheetData>
    <row r="1" spans="2:20" ht="75.75" customHeight="1" x14ac:dyDescent="0.25"/>
    <row r="2" spans="2:20" ht="26.25" customHeight="1" x14ac:dyDescent="0.25">
      <c r="B2" s="601" t="s">
        <v>460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</row>
    <row r="3" spans="2:20" ht="17.25" x14ac:dyDescent="0.25">
      <c r="B3" s="602" t="s">
        <v>522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</row>
    <row r="4" spans="2:20" ht="4.5" customHeight="1" thickBot="1" x14ac:dyDescent="0.3"/>
    <row r="5" spans="2:20" ht="24" customHeight="1" thickTop="1" thickBot="1" x14ac:dyDescent="0.3">
      <c r="B5" s="671" t="s">
        <v>51</v>
      </c>
      <c r="C5" s="672"/>
      <c r="D5" s="684" t="s">
        <v>52</v>
      </c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6"/>
      <c r="P5" s="612" t="s">
        <v>265</v>
      </c>
      <c r="Q5" s="613"/>
      <c r="R5" s="609"/>
      <c r="S5" s="677" t="s">
        <v>67</v>
      </c>
    </row>
    <row r="6" spans="2:20" ht="24" customHeight="1" thickTop="1" thickBot="1" x14ac:dyDescent="0.3">
      <c r="B6" s="673"/>
      <c r="C6" s="674"/>
      <c r="D6" s="680" t="s">
        <v>53</v>
      </c>
      <c r="E6" s="681"/>
      <c r="F6" s="681"/>
      <c r="G6" s="681"/>
      <c r="H6" s="681"/>
      <c r="I6" s="681"/>
      <c r="J6" s="682" t="s">
        <v>54</v>
      </c>
      <c r="K6" s="681"/>
      <c r="L6" s="681"/>
      <c r="M6" s="681"/>
      <c r="N6" s="681"/>
      <c r="O6" s="683"/>
      <c r="P6" s="615"/>
      <c r="Q6" s="615"/>
      <c r="R6" s="611"/>
      <c r="S6" s="678"/>
    </row>
    <row r="7" spans="2:20" ht="32.25" customHeight="1" thickBot="1" x14ac:dyDescent="0.3">
      <c r="B7" s="675"/>
      <c r="C7" s="676"/>
      <c r="D7" s="87" t="s">
        <v>55</v>
      </c>
      <c r="E7" s="63">
        <v>2020</v>
      </c>
      <c r="F7" s="31">
        <v>2021</v>
      </c>
      <c r="G7" s="32">
        <v>2022</v>
      </c>
      <c r="H7" s="32">
        <v>2023</v>
      </c>
      <c r="I7" s="485">
        <v>2024</v>
      </c>
      <c r="J7" s="519" t="s">
        <v>55</v>
      </c>
      <c r="K7" s="63">
        <v>2020</v>
      </c>
      <c r="L7" s="31">
        <v>2021</v>
      </c>
      <c r="M7" s="32">
        <v>2022</v>
      </c>
      <c r="N7" s="32">
        <v>2023</v>
      </c>
      <c r="O7" s="4">
        <v>2024</v>
      </c>
      <c r="P7" s="76" t="s">
        <v>4</v>
      </c>
      <c r="Q7" s="76" t="s">
        <v>5</v>
      </c>
      <c r="R7" s="102" t="s">
        <v>6</v>
      </c>
      <c r="S7" s="679"/>
    </row>
    <row r="8" spans="2:20" ht="21.75" customHeight="1" thickBot="1" x14ac:dyDescent="0.3">
      <c r="B8" s="79" t="s">
        <v>73</v>
      </c>
      <c r="C8" s="80" t="s">
        <v>80</v>
      </c>
      <c r="D8" s="93">
        <f>+D9</f>
        <v>30.765951000000001</v>
      </c>
      <c r="E8" s="37">
        <f>+E9</f>
        <v>2.1778209999999998</v>
      </c>
      <c r="F8" s="143">
        <f t="shared" ref="F8:O8" si="0">+F9</f>
        <v>8.5881299999999996</v>
      </c>
      <c r="G8" s="40">
        <f t="shared" si="0"/>
        <v>10</v>
      </c>
      <c r="H8" s="40">
        <f t="shared" si="0"/>
        <v>0</v>
      </c>
      <c r="I8" s="94">
        <f t="shared" si="0"/>
        <v>10</v>
      </c>
      <c r="J8" s="93">
        <f>+J9</f>
        <v>30.765951000000001</v>
      </c>
      <c r="K8" s="143">
        <f>+K9</f>
        <v>2.1778209999999998</v>
      </c>
      <c r="L8" s="143">
        <f t="shared" si="0"/>
        <v>8.5881299999999996</v>
      </c>
      <c r="M8" s="40">
        <f t="shared" si="0"/>
        <v>10</v>
      </c>
      <c r="N8" s="40">
        <f t="shared" si="0"/>
        <v>0</v>
      </c>
      <c r="O8" s="94">
        <f t="shared" si="0"/>
        <v>10</v>
      </c>
      <c r="P8" s="93">
        <f>+P9</f>
        <v>29.877282234986634</v>
      </c>
      <c r="Q8" s="78">
        <f>+Q9</f>
        <v>12.230282234986632</v>
      </c>
      <c r="R8" s="104">
        <f>+R9</f>
        <v>3.9713643949866317</v>
      </c>
      <c r="S8" s="107"/>
    </row>
    <row r="9" spans="2:20" ht="21.75" customHeight="1" x14ac:dyDescent="0.25">
      <c r="B9" s="81" t="s">
        <v>81</v>
      </c>
      <c r="C9" s="82" t="s">
        <v>82</v>
      </c>
      <c r="D9" s="91">
        <f>+D12+D10</f>
        <v>30.765951000000001</v>
      </c>
      <c r="E9" s="152">
        <f t="shared" ref="E9:O9" si="1">+E10+E12</f>
        <v>2.1778209999999998</v>
      </c>
      <c r="F9" s="144">
        <f t="shared" si="1"/>
        <v>8.5881299999999996</v>
      </c>
      <c r="G9" s="41">
        <f t="shared" si="1"/>
        <v>10</v>
      </c>
      <c r="H9" s="41">
        <f t="shared" si="1"/>
        <v>0</v>
      </c>
      <c r="I9" s="92">
        <f t="shared" si="1"/>
        <v>10</v>
      </c>
      <c r="J9" s="91">
        <f t="shared" si="1"/>
        <v>30.765951000000001</v>
      </c>
      <c r="K9" s="406">
        <f t="shared" si="1"/>
        <v>2.1778209999999998</v>
      </c>
      <c r="L9" s="144">
        <f t="shared" si="1"/>
        <v>8.5881299999999996</v>
      </c>
      <c r="M9" s="41">
        <f t="shared" si="1"/>
        <v>10</v>
      </c>
      <c r="N9" s="41">
        <f t="shared" si="1"/>
        <v>0</v>
      </c>
      <c r="O9" s="92">
        <f t="shared" si="1"/>
        <v>10</v>
      </c>
      <c r="P9" s="115">
        <f>SUM(P10:P14)</f>
        <v>29.877282234986634</v>
      </c>
      <c r="Q9" s="33">
        <f>SUM(Q10:Q14)</f>
        <v>12.230282234986632</v>
      </c>
      <c r="R9" s="92">
        <f>SUM(R10:R14)</f>
        <v>3.9713643949866317</v>
      </c>
      <c r="S9" s="108" t="s">
        <v>412</v>
      </c>
    </row>
    <row r="10" spans="2:20" ht="21.75" customHeight="1" x14ac:dyDescent="0.25">
      <c r="B10" s="687" t="s">
        <v>305</v>
      </c>
      <c r="C10" s="690" t="s">
        <v>83</v>
      </c>
      <c r="D10" s="628">
        <f>SUM(E10:I11)</f>
        <v>2.1778209999999998</v>
      </c>
      <c r="E10" s="692">
        <v>2.1778209999999998</v>
      </c>
      <c r="F10" s="655">
        <v>0</v>
      </c>
      <c r="G10" s="655">
        <v>0</v>
      </c>
      <c r="H10" s="655">
        <v>0</v>
      </c>
      <c r="I10" s="667">
        <v>0</v>
      </c>
      <c r="J10" s="628">
        <f>SUM(K10:O11)</f>
        <v>2.1778209999999998</v>
      </c>
      <c r="K10" s="669">
        <v>2.1778209999999998</v>
      </c>
      <c r="L10" s="655">
        <v>0</v>
      </c>
      <c r="M10" s="655">
        <v>0</v>
      </c>
      <c r="N10" s="655">
        <v>0</v>
      </c>
      <c r="O10" s="657">
        <v>0</v>
      </c>
      <c r="P10" s="456">
        <v>1.3679178399999998</v>
      </c>
      <c r="Q10" s="279">
        <v>1.3679178399999998</v>
      </c>
      <c r="R10" s="295">
        <v>1.3680000000000001</v>
      </c>
      <c r="S10" s="163" t="s">
        <v>84</v>
      </c>
    </row>
    <row r="11" spans="2:20" ht="21.75" customHeight="1" x14ac:dyDescent="0.25">
      <c r="B11" s="688"/>
      <c r="C11" s="691"/>
      <c r="D11" s="630"/>
      <c r="E11" s="693"/>
      <c r="F11" s="656"/>
      <c r="G11" s="656"/>
      <c r="H11" s="656"/>
      <c r="I11" s="668"/>
      <c r="J11" s="630"/>
      <c r="K11" s="670"/>
      <c r="L11" s="656"/>
      <c r="M11" s="656"/>
      <c r="N11" s="656"/>
      <c r="O11" s="658"/>
      <c r="P11" s="535">
        <v>4.6420238533718423E-3</v>
      </c>
      <c r="Q11" s="536">
        <v>4.6420238533718423E-3</v>
      </c>
      <c r="R11" s="537">
        <v>4.6420238533718423E-3</v>
      </c>
      <c r="S11" s="124" t="s">
        <v>85</v>
      </c>
    </row>
    <row r="12" spans="2:20" ht="12" customHeight="1" x14ac:dyDescent="0.25">
      <c r="B12" s="688"/>
      <c r="C12" s="626" t="s">
        <v>86</v>
      </c>
      <c r="D12" s="629">
        <f>SUM(E12:I14)</f>
        <v>28.58813</v>
      </c>
      <c r="E12" s="632">
        <v>0</v>
      </c>
      <c r="F12" s="641">
        <v>8.5881299999999996</v>
      </c>
      <c r="G12" s="635">
        <v>10</v>
      </c>
      <c r="H12" s="635">
        <v>0</v>
      </c>
      <c r="I12" s="638">
        <v>10</v>
      </c>
      <c r="J12" s="629">
        <f>SUM(L12:O14)</f>
        <v>28.58813</v>
      </c>
      <c r="K12" s="641">
        <v>0</v>
      </c>
      <c r="L12" s="641">
        <v>8.5881299999999996</v>
      </c>
      <c r="M12" s="635">
        <v>10</v>
      </c>
      <c r="N12" s="635">
        <v>0</v>
      </c>
      <c r="O12" s="665">
        <v>10</v>
      </c>
      <c r="P12" s="651">
        <v>28.44</v>
      </c>
      <c r="Q12" s="653">
        <v>10.792999999999999</v>
      </c>
      <c r="R12" s="654">
        <v>2.5339999999999998</v>
      </c>
      <c r="S12" s="624" t="s">
        <v>382</v>
      </c>
    </row>
    <row r="13" spans="2:20" ht="12" customHeight="1" x14ac:dyDescent="0.25">
      <c r="B13" s="688"/>
      <c r="C13" s="626"/>
      <c r="D13" s="629"/>
      <c r="E13" s="632"/>
      <c r="F13" s="641"/>
      <c r="G13" s="635"/>
      <c r="H13" s="635"/>
      <c r="I13" s="638"/>
      <c r="J13" s="629"/>
      <c r="K13" s="641"/>
      <c r="L13" s="641"/>
      <c r="M13" s="635"/>
      <c r="N13" s="635"/>
      <c r="O13" s="645"/>
      <c r="P13" s="652"/>
      <c r="Q13" s="622"/>
      <c r="R13" s="648"/>
      <c r="S13" s="624"/>
    </row>
    <row r="14" spans="2:20" ht="21.75" customHeight="1" thickBot="1" x14ac:dyDescent="0.3">
      <c r="B14" s="689"/>
      <c r="C14" s="659"/>
      <c r="D14" s="660"/>
      <c r="E14" s="661"/>
      <c r="F14" s="662"/>
      <c r="G14" s="663"/>
      <c r="H14" s="663"/>
      <c r="I14" s="664"/>
      <c r="J14" s="660"/>
      <c r="K14" s="662"/>
      <c r="L14" s="662"/>
      <c r="M14" s="663"/>
      <c r="N14" s="663"/>
      <c r="O14" s="666"/>
      <c r="P14" s="575">
        <v>6.4722371133260168E-2</v>
      </c>
      <c r="Q14" s="457">
        <v>6.4722371133260168E-2</v>
      </c>
      <c r="R14" s="458">
        <v>6.4722371133260168E-2</v>
      </c>
      <c r="S14" s="167" t="s">
        <v>85</v>
      </c>
      <c r="T14" s="585"/>
    </row>
    <row r="15" spans="2:20" ht="21.75" customHeight="1" thickBot="1" x14ac:dyDescent="0.3">
      <c r="B15" s="79" t="s">
        <v>56</v>
      </c>
      <c r="C15" s="80" t="s">
        <v>57</v>
      </c>
      <c r="D15" s="89">
        <f>+D16</f>
        <v>4.9950000000000001</v>
      </c>
      <c r="E15" s="37">
        <f t="shared" ref="E15:R15" si="2">+E16</f>
        <v>0</v>
      </c>
      <c r="F15" s="143">
        <f t="shared" si="2"/>
        <v>0</v>
      </c>
      <c r="G15" s="40">
        <f t="shared" si="2"/>
        <v>4.9950000000000001</v>
      </c>
      <c r="H15" s="489">
        <f t="shared" si="2"/>
        <v>0</v>
      </c>
      <c r="I15" s="90">
        <f t="shared" si="2"/>
        <v>0</v>
      </c>
      <c r="J15" s="89">
        <f t="shared" si="2"/>
        <v>4.9950000000000001</v>
      </c>
      <c r="K15" s="143">
        <f t="shared" si="2"/>
        <v>0</v>
      </c>
      <c r="L15" s="143">
        <f t="shared" si="2"/>
        <v>0</v>
      </c>
      <c r="M15" s="40">
        <f t="shared" si="2"/>
        <v>4.9950000000000001</v>
      </c>
      <c r="N15" s="489">
        <f t="shared" si="2"/>
        <v>0</v>
      </c>
      <c r="O15" s="90">
        <f t="shared" si="2"/>
        <v>0</v>
      </c>
      <c r="P15" s="93">
        <f t="shared" si="2"/>
        <v>3.5716118900000007</v>
      </c>
      <c r="Q15" s="78">
        <f t="shared" si="2"/>
        <v>3.5716118900000007</v>
      </c>
      <c r="R15" s="104">
        <f t="shared" si="2"/>
        <v>3.4614723600000001</v>
      </c>
      <c r="S15" s="107"/>
    </row>
    <row r="16" spans="2:20" ht="21.75" customHeight="1" x14ac:dyDescent="0.25">
      <c r="B16" s="81" t="s">
        <v>190</v>
      </c>
      <c r="C16" s="82" t="s">
        <v>191</v>
      </c>
      <c r="D16" s="91">
        <f>+D17</f>
        <v>4.9950000000000001</v>
      </c>
      <c r="E16" s="38">
        <f t="shared" ref="E16:R16" si="3">+E17</f>
        <v>0</v>
      </c>
      <c r="F16" s="144">
        <f t="shared" si="3"/>
        <v>0</v>
      </c>
      <c r="G16" s="41">
        <f t="shared" si="3"/>
        <v>4.9950000000000001</v>
      </c>
      <c r="H16" s="41">
        <f t="shared" si="3"/>
        <v>0</v>
      </c>
      <c r="I16" s="92">
        <f t="shared" si="3"/>
        <v>0</v>
      </c>
      <c r="J16" s="405">
        <f t="shared" si="3"/>
        <v>4.9950000000000001</v>
      </c>
      <c r="K16" s="144">
        <f t="shared" si="3"/>
        <v>0</v>
      </c>
      <c r="L16" s="144">
        <f t="shared" si="3"/>
        <v>0</v>
      </c>
      <c r="M16" s="41">
        <f t="shared" si="3"/>
        <v>4.9950000000000001</v>
      </c>
      <c r="N16" s="41">
        <f t="shared" si="3"/>
        <v>0</v>
      </c>
      <c r="O16" s="92">
        <f t="shared" si="3"/>
        <v>0</v>
      </c>
      <c r="P16" s="405">
        <f t="shared" si="3"/>
        <v>3.5716118900000007</v>
      </c>
      <c r="Q16" s="77">
        <f t="shared" si="3"/>
        <v>3.5716118900000007</v>
      </c>
      <c r="R16" s="103">
        <f t="shared" si="3"/>
        <v>3.4614723600000001</v>
      </c>
      <c r="S16" s="108" t="s">
        <v>412</v>
      </c>
    </row>
    <row r="17" spans="2:19" ht="21.75" customHeight="1" thickBot="1" x14ac:dyDescent="0.3">
      <c r="B17" s="129" t="s">
        <v>367</v>
      </c>
      <c r="C17" s="131" t="s">
        <v>255</v>
      </c>
      <c r="D17" s="118">
        <f>SUM(E17:I17)</f>
        <v>4.9950000000000001</v>
      </c>
      <c r="E17" s="44">
        <v>0</v>
      </c>
      <c r="F17" s="147">
        <v>0</v>
      </c>
      <c r="G17" s="318">
        <v>4.9950000000000001</v>
      </c>
      <c r="H17" s="48">
        <v>0</v>
      </c>
      <c r="I17" s="119">
        <v>0</v>
      </c>
      <c r="J17" s="407">
        <f>SUM(K17:O17)</f>
        <v>4.9950000000000001</v>
      </c>
      <c r="K17" s="146">
        <v>0</v>
      </c>
      <c r="L17" s="147">
        <v>0</v>
      </c>
      <c r="M17" s="318">
        <v>4.9950000000000001</v>
      </c>
      <c r="N17" s="384">
        <v>0</v>
      </c>
      <c r="O17" s="119">
        <v>0</v>
      </c>
      <c r="P17" s="183">
        <v>3.5716118900000007</v>
      </c>
      <c r="Q17" s="184">
        <v>3.5716118900000007</v>
      </c>
      <c r="R17" s="185">
        <v>3.4614723600000001</v>
      </c>
      <c r="S17" s="124" t="s">
        <v>72</v>
      </c>
    </row>
    <row r="18" spans="2:19" ht="21.75" customHeight="1" thickBot="1" x14ac:dyDescent="0.3">
      <c r="B18" s="125" t="s">
        <v>87</v>
      </c>
      <c r="C18" s="126" t="s">
        <v>88</v>
      </c>
      <c r="D18" s="133">
        <f>+D19+D27+D35+D38</f>
        <v>127.02335960999999</v>
      </c>
      <c r="E18" s="289">
        <f t="shared" ref="E18:Q18" si="4">+E19+E27+E35+E38</f>
        <v>0</v>
      </c>
      <c r="F18" s="145">
        <f t="shared" si="4"/>
        <v>48.526403479999999</v>
      </c>
      <c r="G18" s="53">
        <f t="shared" si="4"/>
        <v>23.760342059999999</v>
      </c>
      <c r="H18" s="53">
        <f t="shared" si="4"/>
        <v>54.386614070000007</v>
      </c>
      <c r="I18" s="134">
        <f t="shared" si="4"/>
        <v>0.35</v>
      </c>
      <c r="J18" s="133">
        <f t="shared" si="4"/>
        <v>121.81278721</v>
      </c>
      <c r="K18" s="143">
        <f t="shared" si="4"/>
        <v>0</v>
      </c>
      <c r="L18" s="37">
        <f t="shared" si="4"/>
        <v>45.754027479999998</v>
      </c>
      <c r="M18" s="40">
        <f t="shared" si="4"/>
        <v>26.532718060000001</v>
      </c>
      <c r="N18" s="40">
        <f t="shared" si="4"/>
        <v>49.176041670000011</v>
      </c>
      <c r="O18" s="94">
        <f t="shared" si="4"/>
        <v>0.35</v>
      </c>
      <c r="P18" s="93">
        <f t="shared" si="4"/>
        <v>126.31070964501338</v>
      </c>
      <c r="Q18" s="78">
        <f t="shared" si="4"/>
        <v>113.77358099501338</v>
      </c>
      <c r="R18" s="104">
        <f>+R19+R27+R35+R38</f>
        <v>60.137590720403615</v>
      </c>
      <c r="S18" s="107"/>
    </row>
    <row r="19" spans="2:19" ht="21.75" customHeight="1" x14ac:dyDescent="0.25">
      <c r="B19" s="127" t="s">
        <v>89</v>
      </c>
      <c r="C19" s="128" t="s">
        <v>90</v>
      </c>
      <c r="D19" s="135">
        <f t="shared" ref="D19:O19" si="5">+D20+D26</f>
        <v>32.600923000000002</v>
      </c>
      <c r="E19" s="151">
        <f t="shared" si="5"/>
        <v>0</v>
      </c>
      <c r="F19" s="146">
        <f t="shared" si="5"/>
        <v>14.995251999999999</v>
      </c>
      <c r="G19" s="45">
        <f t="shared" si="5"/>
        <v>0</v>
      </c>
      <c r="H19" s="45">
        <f t="shared" si="5"/>
        <v>17.255671000000003</v>
      </c>
      <c r="I19" s="136">
        <f t="shared" si="5"/>
        <v>0.35</v>
      </c>
      <c r="J19" s="135">
        <f t="shared" si="5"/>
        <v>32.600923000000002</v>
      </c>
      <c r="K19" s="146">
        <f t="shared" si="5"/>
        <v>0</v>
      </c>
      <c r="L19" s="146">
        <f t="shared" si="5"/>
        <v>12.222875999999999</v>
      </c>
      <c r="M19" s="45">
        <f t="shared" si="5"/>
        <v>2.772376</v>
      </c>
      <c r="N19" s="45">
        <f t="shared" si="5"/>
        <v>17.255671000000003</v>
      </c>
      <c r="O19" s="136">
        <f t="shared" si="5"/>
        <v>0.35</v>
      </c>
      <c r="P19" s="165">
        <f>SUM(P21:P26)</f>
        <v>23.734567297730948</v>
      </c>
      <c r="Q19" s="170">
        <f>SUM(Q21:Q26)</f>
        <v>18.678742597730949</v>
      </c>
      <c r="R19" s="171">
        <f>SUM(R21:R26)</f>
        <v>2.586995867730951</v>
      </c>
      <c r="S19" s="138" t="s">
        <v>412</v>
      </c>
    </row>
    <row r="20" spans="2:19" ht="21.75" hidden="1" customHeight="1" x14ac:dyDescent="0.25">
      <c r="B20" s="157"/>
      <c r="C20" s="625" t="s">
        <v>91</v>
      </c>
      <c r="D20" s="628">
        <f>SUM(E20:I25)</f>
        <v>29.478547000000002</v>
      </c>
      <c r="E20" s="631">
        <v>0</v>
      </c>
      <c r="F20" s="634">
        <v>12.222875999999999</v>
      </c>
      <c r="G20" s="634">
        <v>0</v>
      </c>
      <c r="H20" s="634">
        <f>12.222876+4.61162+0.421175</f>
        <v>17.255671000000003</v>
      </c>
      <c r="I20" s="637">
        <v>0</v>
      </c>
      <c r="J20" s="628">
        <f>SUM(K20:O25)</f>
        <v>29.478547000000002</v>
      </c>
      <c r="K20" s="640">
        <v>0</v>
      </c>
      <c r="L20" s="634">
        <v>12.222875999999999</v>
      </c>
      <c r="M20" s="634">
        <v>0</v>
      </c>
      <c r="N20" s="634">
        <f>12.222876+4.61162+0.421175</f>
        <v>17.255671000000003</v>
      </c>
      <c r="O20" s="573"/>
      <c r="P20" s="95"/>
      <c r="Q20" s="158"/>
      <c r="R20" s="96"/>
      <c r="S20" s="164"/>
    </row>
    <row r="21" spans="2:19" ht="2.25" customHeight="1" x14ac:dyDescent="0.25">
      <c r="B21" s="643" t="s">
        <v>306</v>
      </c>
      <c r="C21" s="626"/>
      <c r="D21" s="629">
        <f t="shared" ref="D21:D25" si="6">SUM(E21:I21)</f>
        <v>0</v>
      </c>
      <c r="E21" s="632"/>
      <c r="F21" s="635"/>
      <c r="G21" s="635"/>
      <c r="H21" s="635"/>
      <c r="I21" s="638"/>
      <c r="J21" s="629"/>
      <c r="K21" s="641"/>
      <c r="L21" s="635"/>
      <c r="M21" s="635"/>
      <c r="N21" s="635"/>
      <c r="O21" s="645">
        <v>0</v>
      </c>
      <c r="P21" s="348"/>
      <c r="Q21" s="622">
        <v>16.161999999999999</v>
      </c>
      <c r="R21" s="648">
        <v>2.3540000000000001</v>
      </c>
      <c r="S21" s="649" t="s">
        <v>430</v>
      </c>
    </row>
    <row r="22" spans="2:19" ht="12" customHeight="1" x14ac:dyDescent="0.25">
      <c r="B22" s="643"/>
      <c r="C22" s="626"/>
      <c r="D22" s="629">
        <f t="shared" si="6"/>
        <v>0</v>
      </c>
      <c r="E22" s="632"/>
      <c r="F22" s="635"/>
      <c r="G22" s="635"/>
      <c r="H22" s="635"/>
      <c r="I22" s="638"/>
      <c r="J22" s="629"/>
      <c r="K22" s="641"/>
      <c r="L22" s="635"/>
      <c r="M22" s="635"/>
      <c r="N22" s="635"/>
      <c r="O22" s="645"/>
      <c r="P22" s="348">
        <v>20.242999999999999</v>
      </c>
      <c r="Q22" s="622"/>
      <c r="R22" s="648"/>
      <c r="S22" s="649"/>
    </row>
    <row r="23" spans="2:19" ht="3" customHeight="1" x14ac:dyDescent="0.25">
      <c r="B23" s="643"/>
      <c r="C23" s="626"/>
      <c r="D23" s="629">
        <f t="shared" si="6"/>
        <v>0</v>
      </c>
      <c r="E23" s="632"/>
      <c r="F23" s="635"/>
      <c r="G23" s="635"/>
      <c r="H23" s="635"/>
      <c r="I23" s="638"/>
      <c r="J23" s="629"/>
      <c r="K23" s="641"/>
      <c r="L23" s="635"/>
      <c r="M23" s="635"/>
      <c r="N23" s="635"/>
      <c r="O23" s="645"/>
      <c r="P23" s="348"/>
      <c r="Q23" s="622"/>
      <c r="R23" s="648"/>
      <c r="S23" s="649"/>
    </row>
    <row r="24" spans="2:19" ht="21.75" customHeight="1" x14ac:dyDescent="0.25">
      <c r="B24" s="643"/>
      <c r="C24" s="626"/>
      <c r="D24" s="629">
        <f t="shared" si="6"/>
        <v>0</v>
      </c>
      <c r="E24" s="632"/>
      <c r="F24" s="635"/>
      <c r="G24" s="635"/>
      <c r="H24" s="635"/>
      <c r="I24" s="638"/>
      <c r="J24" s="629"/>
      <c r="K24" s="641"/>
      <c r="L24" s="635"/>
      <c r="M24" s="635"/>
      <c r="N24" s="635"/>
      <c r="O24" s="645"/>
      <c r="P24" s="196">
        <v>1.84072871</v>
      </c>
      <c r="Q24" s="439">
        <v>1.09017871</v>
      </c>
      <c r="R24" s="185">
        <v>0.16595077999999999</v>
      </c>
      <c r="S24" s="649"/>
    </row>
    <row r="25" spans="2:19" ht="21.75" customHeight="1" x14ac:dyDescent="0.25">
      <c r="B25" s="643"/>
      <c r="C25" s="627"/>
      <c r="D25" s="630">
        <f t="shared" si="6"/>
        <v>0</v>
      </c>
      <c r="E25" s="633"/>
      <c r="F25" s="636"/>
      <c r="G25" s="636"/>
      <c r="H25" s="636"/>
      <c r="I25" s="639"/>
      <c r="J25" s="630"/>
      <c r="K25" s="642"/>
      <c r="L25" s="636"/>
      <c r="M25" s="636"/>
      <c r="N25" s="636"/>
      <c r="O25" s="646"/>
      <c r="P25" s="323">
        <v>6.7045087730950581E-2</v>
      </c>
      <c r="Q25" s="328">
        <v>6.7045087730950581E-2</v>
      </c>
      <c r="R25" s="433">
        <v>6.7045087730950581E-2</v>
      </c>
      <c r="S25" s="650"/>
    </row>
    <row r="26" spans="2:19" ht="21.75" customHeight="1" x14ac:dyDescent="0.25">
      <c r="B26" s="644"/>
      <c r="C26" s="571" t="s">
        <v>92</v>
      </c>
      <c r="D26" s="118">
        <f>SUM(E26:I26)</f>
        <v>3.122376</v>
      </c>
      <c r="E26" s="572">
        <v>0</v>
      </c>
      <c r="F26" s="147">
        <v>2.772376</v>
      </c>
      <c r="G26" s="48">
        <v>0</v>
      </c>
      <c r="H26" s="48">
        <v>0</v>
      </c>
      <c r="I26" s="304">
        <v>0.35</v>
      </c>
      <c r="J26" s="118">
        <f>SUM(L26:O26)</f>
        <v>3.122376</v>
      </c>
      <c r="K26" s="147">
        <v>0</v>
      </c>
      <c r="L26" s="147">
        <v>0</v>
      </c>
      <c r="M26" s="147">
        <v>2.772376</v>
      </c>
      <c r="N26" s="48">
        <v>0</v>
      </c>
      <c r="O26" s="119">
        <v>0.35</v>
      </c>
      <c r="P26" s="196">
        <v>1.5837935000000001</v>
      </c>
      <c r="Q26" s="184">
        <v>1.3595188</v>
      </c>
      <c r="R26" s="123">
        <v>0</v>
      </c>
      <c r="S26" s="168" t="s">
        <v>93</v>
      </c>
    </row>
    <row r="27" spans="2:19" ht="21.75" customHeight="1" x14ac:dyDescent="0.25">
      <c r="B27" s="127" t="s">
        <v>94</v>
      </c>
      <c r="C27" s="128" t="s">
        <v>95</v>
      </c>
      <c r="D27" s="165">
        <f>+D28</f>
        <v>5.0866640000000007</v>
      </c>
      <c r="E27" s="151">
        <f t="shared" ref="E27:O27" si="7">+E28</f>
        <v>0</v>
      </c>
      <c r="F27" s="146">
        <f t="shared" si="7"/>
        <v>2.3135840000000001</v>
      </c>
      <c r="G27" s="45">
        <f t="shared" si="7"/>
        <v>0</v>
      </c>
      <c r="H27" s="45">
        <f t="shared" si="7"/>
        <v>2.7730800000000002</v>
      </c>
      <c r="I27" s="136">
        <f t="shared" si="7"/>
        <v>0</v>
      </c>
      <c r="J27" s="135">
        <f>+J28</f>
        <v>5.0866639999999999</v>
      </c>
      <c r="K27" s="146">
        <f t="shared" si="7"/>
        <v>0</v>
      </c>
      <c r="L27" s="146">
        <f t="shared" si="7"/>
        <v>2.3135839999999996</v>
      </c>
      <c r="M27" s="45">
        <f t="shared" si="7"/>
        <v>0</v>
      </c>
      <c r="N27" s="45">
        <f t="shared" si="7"/>
        <v>2.7730800000000002</v>
      </c>
      <c r="O27" s="136">
        <f t="shared" si="7"/>
        <v>0</v>
      </c>
      <c r="P27" s="165">
        <f>SUM(P29:P34)</f>
        <v>4.0635905172824174</v>
      </c>
      <c r="Q27" s="170">
        <f>SUM(Q29:Q34)</f>
        <v>3.7915905172824171</v>
      </c>
      <c r="R27" s="171">
        <f>SUM(R29:R34)</f>
        <v>0.65110294267267033</v>
      </c>
      <c r="S27" s="138" t="s">
        <v>412</v>
      </c>
    </row>
    <row r="28" spans="2:19" ht="21.75" hidden="1" customHeight="1" x14ac:dyDescent="0.25">
      <c r="B28" s="116"/>
      <c r="C28" s="625" t="s">
        <v>96</v>
      </c>
      <c r="D28" s="628">
        <f>SUM(E28:I34)</f>
        <v>5.0866640000000007</v>
      </c>
      <c r="E28" s="631">
        <v>0</v>
      </c>
      <c r="F28" s="634">
        <v>2.3135840000000001</v>
      </c>
      <c r="G28" s="634">
        <v>0</v>
      </c>
      <c r="H28" s="634">
        <f>2.313584+0.425634+0.033862</f>
        <v>2.7730800000000002</v>
      </c>
      <c r="I28" s="637">
        <v>0</v>
      </c>
      <c r="J28" s="628">
        <f>SUM(K28:O34)</f>
        <v>5.0866639999999999</v>
      </c>
      <c r="K28" s="640">
        <v>0</v>
      </c>
      <c r="L28" s="634">
        <v>2.3135839999999996</v>
      </c>
      <c r="M28" s="634">
        <v>0</v>
      </c>
      <c r="N28" s="634">
        <f>2.313584+0.425634+0.033862</f>
        <v>2.7730800000000002</v>
      </c>
      <c r="O28" s="574"/>
      <c r="P28" s="118"/>
      <c r="Q28" s="49"/>
      <c r="R28" s="119"/>
      <c r="S28" s="139"/>
    </row>
    <row r="29" spans="2:19" ht="5.25" customHeight="1" x14ac:dyDescent="0.25">
      <c r="B29" s="643" t="s">
        <v>307</v>
      </c>
      <c r="C29" s="626"/>
      <c r="D29" s="629">
        <f t="shared" ref="D29:D34" si="8">SUM(E29:I29)</f>
        <v>0</v>
      </c>
      <c r="E29" s="632"/>
      <c r="F29" s="635"/>
      <c r="G29" s="635"/>
      <c r="H29" s="635"/>
      <c r="I29" s="638"/>
      <c r="J29" s="629"/>
      <c r="K29" s="641"/>
      <c r="L29" s="635"/>
      <c r="M29" s="635"/>
      <c r="N29" s="635"/>
      <c r="O29" s="645">
        <v>0</v>
      </c>
      <c r="P29" s="647">
        <v>4.0519999999999996</v>
      </c>
      <c r="Q29" s="622">
        <v>3.78</v>
      </c>
      <c r="R29" s="623">
        <v>0.64</v>
      </c>
      <c r="S29" s="624" t="s">
        <v>282</v>
      </c>
    </row>
    <row r="30" spans="2:19" ht="5.25" customHeight="1" x14ac:dyDescent="0.25">
      <c r="B30" s="643"/>
      <c r="C30" s="626"/>
      <c r="D30" s="629">
        <f t="shared" si="8"/>
        <v>0</v>
      </c>
      <c r="E30" s="632"/>
      <c r="F30" s="635"/>
      <c r="G30" s="635"/>
      <c r="H30" s="635"/>
      <c r="I30" s="638"/>
      <c r="J30" s="629"/>
      <c r="K30" s="641"/>
      <c r="L30" s="635"/>
      <c r="M30" s="635"/>
      <c r="N30" s="635"/>
      <c r="O30" s="645"/>
      <c r="P30" s="647"/>
      <c r="Q30" s="622"/>
      <c r="R30" s="623"/>
      <c r="S30" s="624"/>
    </row>
    <row r="31" spans="2:19" ht="5.25" customHeight="1" x14ac:dyDescent="0.25">
      <c r="B31" s="643"/>
      <c r="C31" s="626"/>
      <c r="D31" s="629">
        <f t="shared" si="8"/>
        <v>0</v>
      </c>
      <c r="E31" s="632"/>
      <c r="F31" s="635"/>
      <c r="G31" s="635"/>
      <c r="H31" s="635"/>
      <c r="I31" s="638"/>
      <c r="J31" s="629"/>
      <c r="K31" s="641"/>
      <c r="L31" s="635"/>
      <c r="M31" s="635"/>
      <c r="N31" s="635"/>
      <c r="O31" s="645"/>
      <c r="P31" s="647"/>
      <c r="Q31" s="622"/>
      <c r="R31" s="623"/>
      <c r="S31" s="624"/>
    </row>
    <row r="32" spans="2:19" ht="5.25" customHeight="1" x14ac:dyDescent="0.25">
      <c r="B32" s="643"/>
      <c r="C32" s="626"/>
      <c r="D32" s="629">
        <f t="shared" si="8"/>
        <v>0</v>
      </c>
      <c r="E32" s="632"/>
      <c r="F32" s="635"/>
      <c r="G32" s="635"/>
      <c r="H32" s="635"/>
      <c r="I32" s="638"/>
      <c r="J32" s="629"/>
      <c r="K32" s="641"/>
      <c r="L32" s="635"/>
      <c r="M32" s="635"/>
      <c r="N32" s="635"/>
      <c r="O32" s="645"/>
      <c r="P32" s="647"/>
      <c r="Q32" s="622"/>
      <c r="R32" s="623"/>
      <c r="S32" s="624"/>
    </row>
    <row r="33" spans="2:19" ht="5.25" customHeight="1" x14ac:dyDescent="0.25">
      <c r="B33" s="643"/>
      <c r="C33" s="626"/>
      <c r="D33" s="629">
        <f t="shared" si="8"/>
        <v>0</v>
      </c>
      <c r="E33" s="632"/>
      <c r="F33" s="635"/>
      <c r="G33" s="635"/>
      <c r="H33" s="635"/>
      <c r="I33" s="638"/>
      <c r="J33" s="629"/>
      <c r="K33" s="641"/>
      <c r="L33" s="635"/>
      <c r="M33" s="635"/>
      <c r="N33" s="635"/>
      <c r="O33" s="645"/>
      <c r="P33" s="647"/>
      <c r="Q33" s="622"/>
      <c r="R33" s="623"/>
      <c r="S33" s="624"/>
    </row>
    <row r="34" spans="2:19" ht="21.75" customHeight="1" x14ac:dyDescent="0.25">
      <c r="B34" s="644"/>
      <c r="C34" s="627"/>
      <c r="D34" s="630">
        <f t="shared" si="8"/>
        <v>0</v>
      </c>
      <c r="E34" s="633"/>
      <c r="F34" s="636"/>
      <c r="G34" s="636"/>
      <c r="H34" s="636"/>
      <c r="I34" s="639"/>
      <c r="J34" s="630"/>
      <c r="K34" s="642"/>
      <c r="L34" s="636"/>
      <c r="M34" s="636"/>
      <c r="N34" s="636"/>
      <c r="O34" s="646"/>
      <c r="P34" s="454">
        <v>1.1590517282417405E-2</v>
      </c>
      <c r="Q34" s="169">
        <v>1.1590517282417405E-2</v>
      </c>
      <c r="R34" s="460">
        <v>1.1102942672670334E-2</v>
      </c>
      <c r="S34" s="172" t="s">
        <v>85</v>
      </c>
    </row>
    <row r="35" spans="2:19" ht="21.75" customHeight="1" x14ac:dyDescent="0.25">
      <c r="B35" s="127" t="s">
        <v>97</v>
      </c>
      <c r="C35" s="128" t="s">
        <v>98</v>
      </c>
      <c r="D35" s="135">
        <f>+D36+D37</f>
        <v>78.905379609999997</v>
      </c>
      <c r="E35" s="151">
        <f t="shared" ref="E35:R35" si="9">+E36+E37</f>
        <v>0</v>
      </c>
      <c r="F35" s="146">
        <f t="shared" si="9"/>
        <v>31.21756748</v>
      </c>
      <c r="G35" s="45">
        <f t="shared" si="9"/>
        <v>23.760342059999999</v>
      </c>
      <c r="H35" s="45">
        <f t="shared" si="9"/>
        <v>23.927470070000002</v>
      </c>
      <c r="I35" s="136">
        <f t="shared" si="9"/>
        <v>0</v>
      </c>
      <c r="J35" s="135">
        <f t="shared" si="9"/>
        <v>73.694807209999993</v>
      </c>
      <c r="K35" s="146">
        <f t="shared" si="9"/>
        <v>0</v>
      </c>
      <c r="L35" s="146">
        <f t="shared" si="9"/>
        <v>31.21756748</v>
      </c>
      <c r="M35" s="45">
        <f t="shared" si="9"/>
        <v>23.760342059999999</v>
      </c>
      <c r="N35" s="45">
        <f t="shared" si="9"/>
        <v>18.716897670000002</v>
      </c>
      <c r="O35" s="136">
        <f t="shared" si="9"/>
        <v>0</v>
      </c>
      <c r="P35" s="165">
        <f t="shared" si="9"/>
        <v>88.248899660000006</v>
      </c>
      <c r="Q35" s="170">
        <f t="shared" si="9"/>
        <v>88.248899660000006</v>
      </c>
      <c r="R35" s="171">
        <f t="shared" si="9"/>
        <v>56.608983279999997</v>
      </c>
      <c r="S35" s="138" t="s">
        <v>412</v>
      </c>
    </row>
    <row r="36" spans="2:19" ht="21.75" customHeight="1" x14ac:dyDescent="0.25">
      <c r="B36" s="129" t="s">
        <v>308</v>
      </c>
      <c r="C36" s="166" t="s">
        <v>99</v>
      </c>
      <c r="D36" s="118">
        <f t="shared" ref="D36:D37" si="10">SUM(E36:I36)</f>
        <v>73.694807209999993</v>
      </c>
      <c r="E36" s="572">
        <v>0</v>
      </c>
      <c r="F36" s="147">
        <v>31.21756748</v>
      </c>
      <c r="G36" s="48">
        <v>23.760342059999999</v>
      </c>
      <c r="H36" s="48">
        <v>18.716897670000002</v>
      </c>
      <c r="I36" s="119">
        <v>0</v>
      </c>
      <c r="J36" s="118">
        <f>SUM(L36:O36)</f>
        <v>73.694807209999993</v>
      </c>
      <c r="K36" s="147">
        <v>0</v>
      </c>
      <c r="L36" s="147">
        <v>31.21756748</v>
      </c>
      <c r="M36" s="48">
        <v>23.760342059999999</v>
      </c>
      <c r="N36" s="48">
        <v>18.716897670000002</v>
      </c>
      <c r="O36" s="119">
        <v>0</v>
      </c>
      <c r="P36" s="196">
        <v>83.139390270000007</v>
      </c>
      <c r="Q36" s="184">
        <v>83.139390270000007</v>
      </c>
      <c r="R36" s="483">
        <v>54.325364949999994</v>
      </c>
      <c r="S36" s="174" t="s">
        <v>263</v>
      </c>
    </row>
    <row r="37" spans="2:19" ht="21.75" customHeight="1" x14ac:dyDescent="0.25">
      <c r="B37" s="129" t="s">
        <v>472</v>
      </c>
      <c r="C37" s="482" t="s">
        <v>474</v>
      </c>
      <c r="D37" s="118">
        <f t="shared" si="10"/>
        <v>5.2105724000000002</v>
      </c>
      <c r="E37" s="572">
        <v>0</v>
      </c>
      <c r="F37" s="147">
        <v>0</v>
      </c>
      <c r="G37" s="48">
        <v>0</v>
      </c>
      <c r="H37" s="48">
        <v>5.2105724000000002</v>
      </c>
      <c r="I37" s="119">
        <v>0</v>
      </c>
      <c r="J37" s="118">
        <f>SUM(L37:O37)</f>
        <v>0</v>
      </c>
      <c r="K37" s="147">
        <v>0</v>
      </c>
      <c r="L37" s="147">
        <v>0</v>
      </c>
      <c r="M37" s="48">
        <v>0</v>
      </c>
      <c r="N37" s="48">
        <v>0</v>
      </c>
      <c r="O37" s="119">
        <v>0</v>
      </c>
      <c r="P37" s="196">
        <v>5.1095093900000004</v>
      </c>
      <c r="Q37" s="184">
        <v>5.1095093900000004</v>
      </c>
      <c r="R37" s="185">
        <v>2.2836183300000004</v>
      </c>
      <c r="S37" s="174" t="s">
        <v>473</v>
      </c>
    </row>
    <row r="38" spans="2:19" ht="21.75" customHeight="1" x14ac:dyDescent="0.25">
      <c r="B38" s="127" t="s">
        <v>440</v>
      </c>
      <c r="C38" s="128" t="s">
        <v>441</v>
      </c>
      <c r="D38" s="135">
        <f>+D39</f>
        <v>10.430393</v>
      </c>
      <c r="E38" s="151">
        <f t="shared" ref="E38:O38" si="11">+E39</f>
        <v>0</v>
      </c>
      <c r="F38" s="146">
        <f t="shared" si="11"/>
        <v>0</v>
      </c>
      <c r="G38" s="45">
        <f t="shared" si="11"/>
        <v>0</v>
      </c>
      <c r="H38" s="45">
        <f t="shared" si="11"/>
        <v>10.430393</v>
      </c>
      <c r="I38" s="136">
        <f t="shared" si="11"/>
        <v>0</v>
      </c>
      <c r="J38" s="135">
        <f>+J39</f>
        <v>10.430393</v>
      </c>
      <c r="K38" s="146">
        <f t="shared" si="11"/>
        <v>0</v>
      </c>
      <c r="L38" s="146">
        <f t="shared" si="11"/>
        <v>0</v>
      </c>
      <c r="M38" s="45">
        <f t="shared" si="11"/>
        <v>0</v>
      </c>
      <c r="N38" s="45">
        <f t="shared" si="11"/>
        <v>10.430393</v>
      </c>
      <c r="O38" s="136">
        <f t="shared" si="11"/>
        <v>0</v>
      </c>
      <c r="P38" s="165">
        <f>+P39</f>
        <v>10.26365217</v>
      </c>
      <c r="Q38" s="170">
        <f>+Q39</f>
        <v>3.0543482199999996</v>
      </c>
      <c r="R38" s="171">
        <f>+R39</f>
        <v>0.29050862999999999</v>
      </c>
      <c r="S38" s="138" t="s">
        <v>412</v>
      </c>
    </row>
    <row r="39" spans="2:19" ht="21.75" customHeight="1" thickBot="1" x14ac:dyDescent="0.3">
      <c r="B39" s="494" t="s">
        <v>512</v>
      </c>
      <c r="C39" s="166" t="s">
        <v>443</v>
      </c>
      <c r="D39" s="118">
        <f>SUM(E39:I39)</f>
        <v>10.430393</v>
      </c>
      <c r="E39" s="572">
        <v>0</v>
      </c>
      <c r="F39" s="147">
        <v>0</v>
      </c>
      <c r="G39" s="48">
        <v>0</v>
      </c>
      <c r="H39" s="48">
        <f>6.8+3.630393</f>
        <v>10.430393</v>
      </c>
      <c r="I39" s="119">
        <v>0</v>
      </c>
      <c r="J39" s="118">
        <f>SUM(L39:O39)</f>
        <v>10.430393</v>
      </c>
      <c r="K39" s="147">
        <v>0</v>
      </c>
      <c r="L39" s="147">
        <v>0</v>
      </c>
      <c r="M39" s="48">
        <v>0</v>
      </c>
      <c r="N39" s="48">
        <f>6.8+3.630393</f>
        <v>10.430393</v>
      </c>
      <c r="O39" s="119">
        <v>0</v>
      </c>
      <c r="P39" s="196">
        <v>10.26365217</v>
      </c>
      <c r="Q39" s="184">
        <v>3.0543482199999996</v>
      </c>
      <c r="R39" s="295">
        <v>0.29050862999999999</v>
      </c>
      <c r="S39" s="174" t="s">
        <v>93</v>
      </c>
    </row>
    <row r="40" spans="2:19" ht="32.25" customHeight="1" thickBot="1" x14ac:dyDescent="0.3">
      <c r="B40" s="79" t="s">
        <v>199</v>
      </c>
      <c r="C40" s="80" t="s">
        <v>423</v>
      </c>
      <c r="D40" s="93">
        <f>+D43+D41</f>
        <v>9.5727380000000011</v>
      </c>
      <c r="E40" s="143">
        <f t="shared" ref="E40:R40" si="12">+E43+E41</f>
        <v>0</v>
      </c>
      <c r="F40" s="143">
        <f t="shared" si="12"/>
        <v>4.5614999999999997</v>
      </c>
      <c r="G40" s="40">
        <f t="shared" si="12"/>
        <v>2.9755839999999996</v>
      </c>
      <c r="H40" s="40">
        <f t="shared" si="12"/>
        <v>2.0356540000000001</v>
      </c>
      <c r="I40" s="201">
        <f t="shared" si="12"/>
        <v>0</v>
      </c>
      <c r="J40" s="19">
        <f t="shared" si="12"/>
        <v>9.5727380000000011</v>
      </c>
      <c r="K40" s="143">
        <f t="shared" si="12"/>
        <v>0</v>
      </c>
      <c r="L40" s="143">
        <f t="shared" si="12"/>
        <v>4.5614999999999997</v>
      </c>
      <c r="M40" s="40">
        <f t="shared" si="12"/>
        <v>2.9755839999999996</v>
      </c>
      <c r="N40" s="40">
        <f t="shared" si="12"/>
        <v>2.0356540000000001</v>
      </c>
      <c r="O40" s="34">
        <f t="shared" si="12"/>
        <v>0</v>
      </c>
      <c r="P40" s="78">
        <f t="shared" si="12"/>
        <v>3.6631369900000004</v>
      </c>
      <c r="Q40" s="78">
        <f t="shared" si="12"/>
        <v>3.6631369900000004</v>
      </c>
      <c r="R40" s="104">
        <f t="shared" si="12"/>
        <v>1.0871733399999999</v>
      </c>
      <c r="S40" s="107"/>
    </row>
    <row r="41" spans="2:19" ht="32.25" customHeight="1" x14ac:dyDescent="0.25">
      <c r="B41" s="127" t="s">
        <v>243</v>
      </c>
      <c r="C41" s="13" t="s">
        <v>244</v>
      </c>
      <c r="D41" s="170">
        <f t="shared" ref="D41:R41" si="13">+D42</f>
        <v>2.1861679999999999</v>
      </c>
      <c r="E41" s="44">
        <f t="shared" si="13"/>
        <v>0</v>
      </c>
      <c r="F41" s="146">
        <f t="shared" si="13"/>
        <v>0</v>
      </c>
      <c r="G41" s="45">
        <f t="shared" si="13"/>
        <v>1.0930839999999999</v>
      </c>
      <c r="H41" s="45">
        <f t="shared" si="13"/>
        <v>1.0930839999999999</v>
      </c>
      <c r="I41" s="136">
        <f t="shared" si="13"/>
        <v>0</v>
      </c>
      <c r="J41" s="165">
        <f t="shared" si="13"/>
        <v>2.1861679999999999</v>
      </c>
      <c r="K41" s="146">
        <f t="shared" si="13"/>
        <v>0</v>
      </c>
      <c r="L41" s="146">
        <f t="shared" si="13"/>
        <v>0</v>
      </c>
      <c r="M41" s="45">
        <f t="shared" si="13"/>
        <v>1.0930839999999999</v>
      </c>
      <c r="N41" s="45">
        <f t="shared" si="13"/>
        <v>1.0930839999999999</v>
      </c>
      <c r="O41" s="136">
        <f t="shared" si="13"/>
        <v>0</v>
      </c>
      <c r="P41" s="165">
        <f t="shared" si="13"/>
        <v>0.43262161999999998</v>
      </c>
      <c r="Q41" s="170">
        <f t="shared" si="13"/>
        <v>0.43262161999999998</v>
      </c>
      <c r="R41" s="171">
        <f t="shared" si="13"/>
        <v>0.43262161999999998</v>
      </c>
      <c r="S41" s="500" t="s">
        <v>415</v>
      </c>
    </row>
    <row r="42" spans="2:19" ht="21.75" customHeight="1" thickBot="1" x14ac:dyDescent="0.3">
      <c r="B42" s="377" t="s">
        <v>309</v>
      </c>
      <c r="C42" s="379" t="s">
        <v>249</v>
      </c>
      <c r="D42" s="380">
        <f>SUM(E42:I42)</f>
        <v>2.1861679999999999</v>
      </c>
      <c r="E42" s="287">
        <v>0</v>
      </c>
      <c r="F42" s="381">
        <v>0</v>
      </c>
      <c r="G42" s="382">
        <v>1.0930839999999999</v>
      </c>
      <c r="H42" s="384">
        <v>1.0930839999999999</v>
      </c>
      <c r="I42" s="153">
        <v>0</v>
      </c>
      <c r="J42" s="407">
        <f>SUM(K42:O42)</f>
        <v>2.1861679999999999</v>
      </c>
      <c r="K42" s="577">
        <v>0</v>
      </c>
      <c r="L42" s="383">
        <v>0</v>
      </c>
      <c r="M42" s="384">
        <v>1.0930839999999999</v>
      </c>
      <c r="N42" s="384">
        <v>1.0930839999999999</v>
      </c>
      <c r="O42" s="153">
        <v>0</v>
      </c>
      <c r="P42" s="330">
        <v>0.43262161999999998</v>
      </c>
      <c r="Q42" s="425">
        <v>0.43262161999999998</v>
      </c>
      <c r="R42" s="502">
        <v>0.43262161999999998</v>
      </c>
      <c r="S42" s="501" t="s">
        <v>245</v>
      </c>
    </row>
    <row r="43" spans="2:19" ht="24.75" customHeight="1" x14ac:dyDescent="0.25">
      <c r="B43" s="15" t="s">
        <v>222</v>
      </c>
      <c r="C43" s="378" t="s">
        <v>223</v>
      </c>
      <c r="D43" s="77">
        <f t="shared" ref="D43:R43" si="14">SUM(D44:D47)</f>
        <v>7.3865700000000007</v>
      </c>
      <c r="E43" s="144">
        <f>SUM(E44:E47)</f>
        <v>0</v>
      </c>
      <c r="F43" s="144">
        <f t="shared" si="14"/>
        <v>4.5614999999999997</v>
      </c>
      <c r="G43" s="41">
        <f t="shared" si="14"/>
        <v>1.8824999999999998</v>
      </c>
      <c r="H43" s="41">
        <f t="shared" ref="H43" si="15">SUM(H44:H47)</f>
        <v>0.94257000000000013</v>
      </c>
      <c r="I43" s="200">
        <f t="shared" si="14"/>
        <v>0</v>
      </c>
      <c r="J43" s="21">
        <f t="shared" si="14"/>
        <v>7.3865700000000007</v>
      </c>
      <c r="K43" s="144">
        <f t="shared" si="14"/>
        <v>0</v>
      </c>
      <c r="L43" s="144">
        <f t="shared" si="14"/>
        <v>4.5614999999999997</v>
      </c>
      <c r="M43" s="41">
        <f t="shared" si="14"/>
        <v>1.8824999999999998</v>
      </c>
      <c r="N43" s="41">
        <f t="shared" si="14"/>
        <v>0.94257000000000013</v>
      </c>
      <c r="O43" s="33">
        <f t="shared" ref="O43" si="16">SUM(O44:O47)</f>
        <v>0</v>
      </c>
      <c r="P43" s="33">
        <f t="shared" si="14"/>
        <v>3.2305153700000004</v>
      </c>
      <c r="Q43" s="33">
        <f t="shared" si="14"/>
        <v>3.2305153700000004</v>
      </c>
      <c r="R43" s="33">
        <f t="shared" si="14"/>
        <v>0.65455171999999995</v>
      </c>
      <c r="S43" s="24" t="s">
        <v>224</v>
      </c>
    </row>
    <row r="44" spans="2:19" ht="21.75" customHeight="1" x14ac:dyDescent="0.25">
      <c r="B44" s="343" t="s">
        <v>356</v>
      </c>
      <c r="C44" s="36" t="s">
        <v>225</v>
      </c>
      <c r="D44" s="46">
        <f>SUM(F44:I44)</f>
        <v>3.2549999999999999</v>
      </c>
      <c r="E44" s="47">
        <v>0</v>
      </c>
      <c r="F44" s="147">
        <v>3.2549999999999999</v>
      </c>
      <c r="G44" s="48">
        <v>0</v>
      </c>
      <c r="H44" s="48">
        <v>0</v>
      </c>
      <c r="I44" s="331">
        <v>0</v>
      </c>
      <c r="J44" s="46">
        <f>SUM(L44:N44)</f>
        <v>3.2549999999999999</v>
      </c>
      <c r="K44" s="47">
        <v>0</v>
      </c>
      <c r="L44" s="147">
        <v>3.2549999999999999</v>
      </c>
      <c r="M44" s="48">
        <v>0</v>
      </c>
      <c r="N44" s="48">
        <v>0</v>
      </c>
      <c r="O44" s="49">
        <v>0</v>
      </c>
      <c r="P44" s="184">
        <v>3.2301453700000002</v>
      </c>
      <c r="Q44" s="184">
        <v>3.2301453700000002</v>
      </c>
      <c r="R44" s="184">
        <v>0.65418171999999997</v>
      </c>
      <c r="S44" s="198" t="s">
        <v>79</v>
      </c>
    </row>
    <row r="45" spans="2:19" ht="21.75" customHeight="1" x14ac:dyDescent="0.25">
      <c r="B45" s="338" t="s">
        <v>357</v>
      </c>
      <c r="C45" s="36" t="s">
        <v>226</v>
      </c>
      <c r="D45" s="46">
        <f>SUM(F45:I45)</f>
        <v>1.6912499999999999</v>
      </c>
      <c r="E45" s="47">
        <v>0</v>
      </c>
      <c r="F45" s="147">
        <v>0.51249999999999996</v>
      </c>
      <c r="G45" s="48">
        <v>0.51249999999999996</v>
      </c>
      <c r="H45" s="48">
        <v>0.66625000000000001</v>
      </c>
      <c r="I45" s="331">
        <v>0</v>
      </c>
      <c r="J45" s="46">
        <f>SUM(L45:N45)</f>
        <v>1.6912499999999999</v>
      </c>
      <c r="K45" s="47">
        <v>0</v>
      </c>
      <c r="L45" s="147">
        <v>0.51249999999999996</v>
      </c>
      <c r="M45" s="48">
        <v>0.51249999999999996</v>
      </c>
      <c r="N45" s="48">
        <v>0.66625000000000001</v>
      </c>
      <c r="O45" s="49">
        <v>0</v>
      </c>
      <c r="P45" s="451">
        <v>0</v>
      </c>
      <c r="Q45" s="122">
        <v>0</v>
      </c>
      <c r="R45" s="122">
        <v>0</v>
      </c>
      <c r="S45" s="213" t="s">
        <v>227</v>
      </c>
    </row>
    <row r="46" spans="2:19" ht="21.75" customHeight="1" x14ac:dyDescent="0.25">
      <c r="B46" s="338" t="s">
        <v>358</v>
      </c>
      <c r="C46" s="36" t="s">
        <v>228</v>
      </c>
      <c r="D46" s="46">
        <f>SUM(F46:I46)</f>
        <v>0.53952</v>
      </c>
      <c r="E46" s="47">
        <v>0</v>
      </c>
      <c r="F46" s="147">
        <v>0.218</v>
      </c>
      <c r="G46" s="48">
        <v>0.218</v>
      </c>
      <c r="H46" s="48">
        <v>0.10352</v>
      </c>
      <c r="I46" s="331">
        <v>0</v>
      </c>
      <c r="J46" s="46">
        <f>SUM(L46:N46)</f>
        <v>0.53952</v>
      </c>
      <c r="K46" s="47">
        <v>0</v>
      </c>
      <c r="L46" s="147">
        <v>0.218</v>
      </c>
      <c r="M46" s="48">
        <v>0.218</v>
      </c>
      <c r="N46" s="48">
        <v>0.10352</v>
      </c>
      <c r="O46" s="49">
        <v>0</v>
      </c>
      <c r="P46" s="122">
        <v>3.6999999999999999E-4</v>
      </c>
      <c r="Q46" s="122">
        <v>3.6999999999999999E-4</v>
      </c>
      <c r="R46" s="122">
        <v>3.6999999999999999E-4</v>
      </c>
      <c r="S46" s="213" t="s">
        <v>93</v>
      </c>
    </row>
    <row r="47" spans="2:19" ht="21.75" customHeight="1" thickBot="1" x14ac:dyDescent="0.3">
      <c r="B47" s="338" t="s">
        <v>359</v>
      </c>
      <c r="C47" s="36" t="s">
        <v>229</v>
      </c>
      <c r="D47" s="46">
        <f>SUM(F47:I47)</f>
        <v>1.9007999999999998</v>
      </c>
      <c r="E47" s="47">
        <v>0</v>
      </c>
      <c r="F47" s="147">
        <v>0.57599999999999996</v>
      </c>
      <c r="G47" s="48">
        <v>1.1519999999999999</v>
      </c>
      <c r="H47" s="48">
        <v>0.17280000000000001</v>
      </c>
      <c r="I47" s="331">
        <v>0</v>
      </c>
      <c r="J47" s="46">
        <f>SUM(L47:N47)</f>
        <v>1.9007999999999998</v>
      </c>
      <c r="K47" s="47">
        <v>0</v>
      </c>
      <c r="L47" s="147">
        <v>0.57599999999999996</v>
      </c>
      <c r="M47" s="48">
        <v>1.1519999999999999</v>
      </c>
      <c r="N47" s="48">
        <v>0.17280000000000001</v>
      </c>
      <c r="O47" s="49">
        <v>0</v>
      </c>
      <c r="P47" s="451">
        <v>0</v>
      </c>
      <c r="Q47" s="122">
        <v>0</v>
      </c>
      <c r="R47" s="122">
        <v>0</v>
      </c>
      <c r="S47" s="213" t="s">
        <v>93</v>
      </c>
    </row>
    <row r="48" spans="2:19" ht="21.75" customHeight="1" thickBot="1" x14ac:dyDescent="0.3">
      <c r="B48" s="17" t="s">
        <v>150</v>
      </c>
      <c r="C48" s="18" t="s">
        <v>230</v>
      </c>
      <c r="D48" s="19">
        <f t="shared" ref="D48:R48" si="17">+D49</f>
        <v>5.5167919999999997</v>
      </c>
      <c r="E48" s="143">
        <f t="shared" si="17"/>
        <v>0</v>
      </c>
      <c r="F48" s="143">
        <f t="shared" si="17"/>
        <v>3.85</v>
      </c>
      <c r="G48" s="40">
        <f t="shared" si="17"/>
        <v>1.6667920000000001</v>
      </c>
      <c r="H48" s="40">
        <f t="shared" si="17"/>
        <v>0</v>
      </c>
      <c r="I48" s="201">
        <f t="shared" si="17"/>
        <v>0</v>
      </c>
      <c r="J48" s="19">
        <f t="shared" si="17"/>
        <v>5.5167919999999997</v>
      </c>
      <c r="K48" s="143">
        <f t="shared" si="17"/>
        <v>0</v>
      </c>
      <c r="L48" s="143">
        <f t="shared" si="17"/>
        <v>3.85</v>
      </c>
      <c r="M48" s="40">
        <f t="shared" si="17"/>
        <v>1.6667920000000001</v>
      </c>
      <c r="N48" s="40">
        <f t="shared" si="17"/>
        <v>0</v>
      </c>
      <c r="O48" s="34">
        <f t="shared" si="17"/>
        <v>0</v>
      </c>
      <c r="P48" s="78">
        <f t="shared" si="17"/>
        <v>4.8859521499999996</v>
      </c>
      <c r="Q48" s="78">
        <f t="shared" si="17"/>
        <v>4.8859521499999996</v>
      </c>
      <c r="R48" s="78">
        <f t="shared" si="17"/>
        <v>3.4098196900000004</v>
      </c>
      <c r="S48" s="20"/>
    </row>
    <row r="49" spans="2:21" ht="21.75" customHeight="1" x14ac:dyDescent="0.25">
      <c r="B49" s="15" t="s">
        <v>231</v>
      </c>
      <c r="C49" s="67" t="s">
        <v>232</v>
      </c>
      <c r="D49" s="21">
        <f>+D50+D51+D52</f>
        <v>5.5167919999999997</v>
      </c>
      <c r="E49" s="144">
        <f>+E50+E51+E52</f>
        <v>0</v>
      </c>
      <c r="F49" s="144">
        <f t="shared" ref="F49:R49" si="18">+F50+F51+F52</f>
        <v>3.85</v>
      </c>
      <c r="G49" s="41">
        <f t="shared" si="18"/>
        <v>1.6667920000000001</v>
      </c>
      <c r="H49" s="41">
        <f t="shared" ref="H49" si="19">+H50+H51+H52</f>
        <v>0</v>
      </c>
      <c r="I49" s="200">
        <f t="shared" si="18"/>
        <v>0</v>
      </c>
      <c r="J49" s="21">
        <f t="shared" si="18"/>
        <v>5.5167919999999997</v>
      </c>
      <c r="K49" s="144">
        <f t="shared" si="18"/>
        <v>0</v>
      </c>
      <c r="L49" s="144">
        <f t="shared" si="18"/>
        <v>3.85</v>
      </c>
      <c r="M49" s="41">
        <f t="shared" si="18"/>
        <v>1.6667920000000001</v>
      </c>
      <c r="N49" s="41">
        <f t="shared" si="18"/>
        <v>0</v>
      </c>
      <c r="O49" s="33">
        <f t="shared" ref="O49" si="20">+O50+O51+O52</f>
        <v>0</v>
      </c>
      <c r="P49" s="33">
        <f t="shared" si="18"/>
        <v>4.8859521499999996</v>
      </c>
      <c r="Q49" s="33">
        <f t="shared" si="18"/>
        <v>4.8859521499999996</v>
      </c>
      <c r="R49" s="33">
        <f t="shared" si="18"/>
        <v>3.4098196900000004</v>
      </c>
      <c r="S49" s="24" t="s">
        <v>407</v>
      </c>
    </row>
    <row r="50" spans="2:21" ht="21.75" customHeight="1" x14ac:dyDescent="0.25">
      <c r="B50" s="343" t="s">
        <v>360</v>
      </c>
      <c r="C50" s="36" t="s">
        <v>233</v>
      </c>
      <c r="D50" s="46">
        <f>SUM(F50:I50)</f>
        <v>3.85</v>
      </c>
      <c r="E50" s="47">
        <v>0</v>
      </c>
      <c r="F50" s="147">
        <v>3.85</v>
      </c>
      <c r="G50" s="48">
        <v>0</v>
      </c>
      <c r="H50" s="48">
        <v>0</v>
      </c>
      <c r="I50" s="331">
        <v>0</v>
      </c>
      <c r="J50" s="46">
        <f>SUM(L50:N50)</f>
        <v>3.85</v>
      </c>
      <c r="K50" s="47">
        <v>0</v>
      </c>
      <c r="L50" s="147">
        <v>3.85</v>
      </c>
      <c r="M50" s="48">
        <v>0</v>
      </c>
      <c r="N50" s="48">
        <v>0</v>
      </c>
      <c r="O50" s="49">
        <v>0</v>
      </c>
      <c r="P50" s="205">
        <v>3.6207313800000001</v>
      </c>
      <c r="Q50" s="184">
        <v>3.6207313800000001</v>
      </c>
      <c r="R50" s="184">
        <v>2.6695752000000001</v>
      </c>
      <c r="S50" s="198" t="s">
        <v>93</v>
      </c>
    </row>
    <row r="51" spans="2:21" ht="21.75" customHeight="1" x14ac:dyDescent="0.25">
      <c r="B51" s="343" t="s">
        <v>361</v>
      </c>
      <c r="C51" s="36" t="s">
        <v>240</v>
      </c>
      <c r="D51" s="46">
        <f>SUM(F51:I51)</f>
        <v>1.0729610000000001</v>
      </c>
      <c r="E51" s="47">
        <v>0</v>
      </c>
      <c r="F51" s="147">
        <v>0</v>
      </c>
      <c r="G51" s="48">
        <v>1.0729610000000001</v>
      </c>
      <c r="H51" s="48">
        <v>0</v>
      </c>
      <c r="I51" s="331">
        <v>0</v>
      </c>
      <c r="J51" s="46">
        <f>SUM(L51:N51)</f>
        <v>1.0729610000000001</v>
      </c>
      <c r="K51" s="47">
        <v>0</v>
      </c>
      <c r="L51" s="147">
        <v>0</v>
      </c>
      <c r="M51" s="48">
        <v>1.0729610000000001</v>
      </c>
      <c r="N51" s="48">
        <v>0</v>
      </c>
      <c r="O51" s="49">
        <v>0</v>
      </c>
      <c r="P51" s="184">
        <v>0.67905978999999994</v>
      </c>
      <c r="Q51" s="184">
        <v>0.67905978999999994</v>
      </c>
      <c r="R51" s="184">
        <v>0.34866455000000002</v>
      </c>
      <c r="S51" s="198" t="s">
        <v>379</v>
      </c>
    </row>
    <row r="52" spans="2:21" ht="21.75" customHeight="1" thickBot="1" x14ac:dyDescent="0.3">
      <c r="B52" s="343" t="s">
        <v>362</v>
      </c>
      <c r="C52" s="36" t="s">
        <v>247</v>
      </c>
      <c r="D52" s="46">
        <f>SUM(F52:I52)</f>
        <v>0.593831</v>
      </c>
      <c r="E52" s="47">
        <v>0</v>
      </c>
      <c r="F52" s="147">
        <v>0</v>
      </c>
      <c r="G52" s="48">
        <v>0.593831</v>
      </c>
      <c r="H52" s="48">
        <v>0</v>
      </c>
      <c r="I52" s="331">
        <v>0</v>
      </c>
      <c r="J52" s="46">
        <f>SUM(L52:N52)</f>
        <v>0.593831</v>
      </c>
      <c r="K52" s="47">
        <v>0</v>
      </c>
      <c r="L52" s="147">
        <v>0</v>
      </c>
      <c r="M52" s="48">
        <v>0.593831</v>
      </c>
      <c r="N52" s="48">
        <v>0</v>
      </c>
      <c r="O52" s="49">
        <v>0</v>
      </c>
      <c r="P52" s="184">
        <v>0.58616097999999994</v>
      </c>
      <c r="Q52" s="184">
        <v>0.58616097999999994</v>
      </c>
      <c r="R52" s="184">
        <v>0.39157994000000002</v>
      </c>
      <c r="S52" s="198" t="s">
        <v>378</v>
      </c>
    </row>
    <row r="53" spans="2:21" ht="21.75" customHeight="1" thickBot="1" x14ac:dyDescent="0.3">
      <c r="B53" s="17" t="s">
        <v>100</v>
      </c>
      <c r="C53" s="18" t="s">
        <v>234</v>
      </c>
      <c r="D53" s="19">
        <f t="shared" ref="D53:R53" si="21">+D54+D57+D59</f>
        <v>14.579623839999998</v>
      </c>
      <c r="E53" s="412">
        <f t="shared" si="21"/>
        <v>0</v>
      </c>
      <c r="F53" s="412">
        <f t="shared" si="21"/>
        <v>7.2657836099999997</v>
      </c>
      <c r="G53" s="369">
        <f t="shared" si="21"/>
        <v>3.3811531399999999</v>
      </c>
      <c r="H53" s="369">
        <f t="shared" si="21"/>
        <v>3.9326870899999999</v>
      </c>
      <c r="I53" s="309">
        <f t="shared" si="21"/>
        <v>0</v>
      </c>
      <c r="J53" s="19">
        <f t="shared" si="21"/>
        <v>14.579623839999998</v>
      </c>
      <c r="K53" s="412">
        <f t="shared" si="21"/>
        <v>0</v>
      </c>
      <c r="L53" s="412">
        <f t="shared" si="21"/>
        <v>7.2657836099999997</v>
      </c>
      <c r="M53" s="369">
        <f t="shared" si="21"/>
        <v>3.3811531399999999</v>
      </c>
      <c r="N53" s="369">
        <f t="shared" si="21"/>
        <v>3.9326870899999999</v>
      </c>
      <c r="O53" s="78">
        <f t="shared" si="21"/>
        <v>0</v>
      </c>
      <c r="P53" s="78">
        <f t="shared" si="21"/>
        <v>11.61811608</v>
      </c>
      <c r="Q53" s="19">
        <f t="shared" si="21"/>
        <v>9.2501450199999997</v>
      </c>
      <c r="R53" s="19">
        <f t="shared" si="21"/>
        <v>7.7644256199999999</v>
      </c>
      <c r="S53" s="20"/>
    </row>
    <row r="54" spans="2:21" ht="31.5" customHeight="1" x14ac:dyDescent="0.25">
      <c r="B54" s="15" t="s">
        <v>102</v>
      </c>
      <c r="C54" s="67" t="s">
        <v>103</v>
      </c>
      <c r="D54" s="21">
        <f>SUM(D55:D56)</f>
        <v>7.17591</v>
      </c>
      <c r="E54" s="144">
        <f t="shared" ref="E54:R54" si="22">SUM(E55:E56)</f>
        <v>0</v>
      </c>
      <c r="F54" s="144">
        <f t="shared" si="22"/>
        <v>5.7301310000000001</v>
      </c>
      <c r="G54" s="41">
        <f t="shared" si="22"/>
        <v>0.73473999999999995</v>
      </c>
      <c r="H54" s="41">
        <f t="shared" ref="H54" si="23">SUM(H55:H56)</f>
        <v>0.71103899999999998</v>
      </c>
      <c r="I54" s="200">
        <f t="shared" si="22"/>
        <v>0</v>
      </c>
      <c r="J54" s="21">
        <f t="shared" si="22"/>
        <v>7.17591</v>
      </c>
      <c r="K54" s="144">
        <f t="shared" si="22"/>
        <v>0</v>
      </c>
      <c r="L54" s="144">
        <f t="shared" si="22"/>
        <v>5.7301310000000001</v>
      </c>
      <c r="M54" s="41">
        <f t="shared" si="22"/>
        <v>0.73473999999999995</v>
      </c>
      <c r="N54" s="41">
        <f t="shared" si="22"/>
        <v>0.71103899999999998</v>
      </c>
      <c r="O54" s="33">
        <f t="shared" ref="O54" si="24">SUM(O55:O56)</f>
        <v>0</v>
      </c>
      <c r="P54" s="33">
        <f t="shared" si="22"/>
        <v>5.5849606999999999</v>
      </c>
      <c r="Q54" s="33">
        <f t="shared" si="22"/>
        <v>3.5596689399999999</v>
      </c>
      <c r="R54" s="33">
        <f t="shared" si="22"/>
        <v>3.5596689399999999</v>
      </c>
      <c r="S54" s="24" t="s">
        <v>431</v>
      </c>
    </row>
    <row r="55" spans="2:21" ht="21.75" customHeight="1" x14ac:dyDescent="0.25">
      <c r="B55" s="343" t="s">
        <v>310</v>
      </c>
      <c r="C55" s="210" t="s">
        <v>235</v>
      </c>
      <c r="D55" s="49">
        <f>SUM(F55:I55)</f>
        <v>3.383702</v>
      </c>
      <c r="E55" s="47">
        <v>0</v>
      </c>
      <c r="F55" s="147">
        <v>3.383702</v>
      </c>
      <c r="G55" s="48">
        <v>0</v>
      </c>
      <c r="H55" s="48">
        <v>0</v>
      </c>
      <c r="I55" s="331">
        <v>0</v>
      </c>
      <c r="J55" s="46">
        <f>SUM(L55:N55)</f>
        <v>3.383702</v>
      </c>
      <c r="K55" s="47">
        <v>0</v>
      </c>
      <c r="L55" s="147">
        <v>3.383702</v>
      </c>
      <c r="M55" s="48">
        <v>0</v>
      </c>
      <c r="N55" s="48">
        <v>0</v>
      </c>
      <c r="O55" s="49">
        <v>0</v>
      </c>
      <c r="P55" s="184">
        <v>1.7793099999999999</v>
      </c>
      <c r="Q55" s="205">
        <v>1.7793099999999999</v>
      </c>
      <c r="R55" s="184">
        <v>1.7793099999999999</v>
      </c>
      <c r="S55" s="198" t="s">
        <v>93</v>
      </c>
    </row>
    <row r="56" spans="2:21" ht="21.75" customHeight="1" x14ac:dyDescent="0.25">
      <c r="B56" s="354" t="s">
        <v>329</v>
      </c>
      <c r="C56" s="66" t="s">
        <v>104</v>
      </c>
      <c r="D56" s="118">
        <f>SUM(F56:I56)</f>
        <v>3.792208</v>
      </c>
      <c r="E56" s="47">
        <v>0</v>
      </c>
      <c r="F56" s="280">
        <v>2.3464290000000001</v>
      </c>
      <c r="G56" s="281">
        <v>0.73473999999999995</v>
      </c>
      <c r="H56" s="281">
        <v>0.71103899999999998</v>
      </c>
      <c r="I56" s="481">
        <v>0</v>
      </c>
      <c r="J56" s="46">
        <f>SUM(L56:N56)</f>
        <v>3.792208</v>
      </c>
      <c r="K56" s="47">
        <v>0</v>
      </c>
      <c r="L56" s="147">
        <v>2.3464290000000001</v>
      </c>
      <c r="M56" s="48">
        <v>0.73473999999999995</v>
      </c>
      <c r="N56" s="48">
        <v>0.71103899999999998</v>
      </c>
      <c r="O56" s="49">
        <v>0</v>
      </c>
      <c r="P56" s="205">
        <v>3.8056507000000002</v>
      </c>
      <c r="Q56" s="306">
        <v>1.7803589400000002</v>
      </c>
      <c r="R56" s="185">
        <v>1.7803589400000002</v>
      </c>
      <c r="S56" s="181" t="s">
        <v>105</v>
      </c>
    </row>
    <row r="57" spans="2:21" ht="30" customHeight="1" x14ac:dyDescent="0.25">
      <c r="B57" s="127" t="s">
        <v>106</v>
      </c>
      <c r="C57" s="128" t="s">
        <v>107</v>
      </c>
      <c r="D57" s="137">
        <f t="shared" ref="D57:R57" si="25">SUM(D58:D58)</f>
        <v>6.4069128399999995</v>
      </c>
      <c r="E57" s="149">
        <f t="shared" si="25"/>
        <v>0</v>
      </c>
      <c r="F57" s="149">
        <f t="shared" si="25"/>
        <v>1.5356526100000001</v>
      </c>
      <c r="G57" s="60">
        <f t="shared" si="25"/>
        <v>2.6464131399999999</v>
      </c>
      <c r="H57" s="60">
        <f t="shared" si="25"/>
        <v>2.2248470899999999</v>
      </c>
      <c r="I57" s="512">
        <f t="shared" si="25"/>
        <v>0</v>
      </c>
      <c r="J57" s="520">
        <f t="shared" si="25"/>
        <v>6.4069128399999995</v>
      </c>
      <c r="K57" s="149">
        <f t="shared" si="25"/>
        <v>0</v>
      </c>
      <c r="L57" s="149">
        <f t="shared" si="25"/>
        <v>1.5356526100000001</v>
      </c>
      <c r="M57" s="60">
        <f t="shared" si="25"/>
        <v>2.6464131399999999</v>
      </c>
      <c r="N57" s="60">
        <f t="shared" si="25"/>
        <v>2.2248470899999999</v>
      </c>
      <c r="O57" s="521">
        <f t="shared" si="25"/>
        <v>0</v>
      </c>
      <c r="P57" s="176">
        <f t="shared" si="25"/>
        <v>5.0883843799999999</v>
      </c>
      <c r="Q57" s="176">
        <f t="shared" si="25"/>
        <v>4.7457050800000005</v>
      </c>
      <c r="R57" s="177">
        <f t="shared" si="25"/>
        <v>4.20475668</v>
      </c>
      <c r="S57" s="140" t="s">
        <v>502</v>
      </c>
    </row>
    <row r="58" spans="2:21" ht="21.75" customHeight="1" thickBot="1" x14ac:dyDescent="0.3">
      <c r="B58" s="354" t="s">
        <v>375</v>
      </c>
      <c r="C58" s="66" t="s">
        <v>135</v>
      </c>
      <c r="D58" s="542">
        <f>SUM(F58:I58)</f>
        <v>6.4069128399999995</v>
      </c>
      <c r="E58" s="543">
        <v>0</v>
      </c>
      <c r="F58" s="544">
        <v>1.5356526100000001</v>
      </c>
      <c r="G58" s="545">
        <v>2.6464131399999999</v>
      </c>
      <c r="H58" s="546">
        <v>2.2248470899999999</v>
      </c>
      <c r="I58" s="547">
        <v>0</v>
      </c>
      <c r="J58" s="548">
        <f t="shared" ref="J58" si="26">SUM(K58:O58)</f>
        <v>6.4069128399999995</v>
      </c>
      <c r="K58" s="543">
        <v>0</v>
      </c>
      <c r="L58" s="549">
        <v>1.5356526100000001</v>
      </c>
      <c r="M58" s="550">
        <v>2.6464131399999999</v>
      </c>
      <c r="N58" s="546">
        <v>2.2248470899999999</v>
      </c>
      <c r="O58" s="551">
        <v>0</v>
      </c>
      <c r="P58" s="425">
        <v>5.0883843799999999</v>
      </c>
      <c r="Q58" s="552">
        <v>4.7457050800000005</v>
      </c>
      <c r="R58" s="553">
        <v>4.20475668</v>
      </c>
      <c r="S58" s="415" t="s">
        <v>108</v>
      </c>
    </row>
    <row r="59" spans="2:21" ht="21.75" customHeight="1" x14ac:dyDescent="0.25">
      <c r="B59" s="127" t="s">
        <v>141</v>
      </c>
      <c r="C59" s="128" t="s">
        <v>142</v>
      </c>
      <c r="D59" s="189">
        <f>+D60</f>
        <v>0.99680100000000005</v>
      </c>
      <c r="E59" s="54">
        <f t="shared" ref="E59:R59" si="27">+E60</f>
        <v>0</v>
      </c>
      <c r="F59" s="267">
        <f t="shared" si="27"/>
        <v>0</v>
      </c>
      <c r="G59" s="55">
        <f t="shared" si="27"/>
        <v>0</v>
      </c>
      <c r="H59" s="55">
        <f t="shared" si="27"/>
        <v>0.99680100000000005</v>
      </c>
      <c r="I59" s="539">
        <f t="shared" si="27"/>
        <v>0</v>
      </c>
      <c r="J59" s="540">
        <f t="shared" si="27"/>
        <v>0.99680100000000005</v>
      </c>
      <c r="K59" s="54">
        <f t="shared" si="27"/>
        <v>0</v>
      </c>
      <c r="L59" s="267">
        <f t="shared" si="27"/>
        <v>0</v>
      </c>
      <c r="M59" s="55">
        <f t="shared" si="27"/>
        <v>0</v>
      </c>
      <c r="N59" s="55">
        <f t="shared" si="27"/>
        <v>0.99680100000000005</v>
      </c>
      <c r="O59" s="541">
        <f t="shared" si="27"/>
        <v>0</v>
      </c>
      <c r="P59" s="188">
        <f t="shared" si="27"/>
        <v>0.94477100000000003</v>
      </c>
      <c r="Q59" s="188">
        <f t="shared" si="27"/>
        <v>0.94477100000000003</v>
      </c>
      <c r="R59" s="195">
        <f t="shared" si="27"/>
        <v>0</v>
      </c>
      <c r="S59" s="140" t="s">
        <v>447</v>
      </c>
    </row>
    <row r="60" spans="2:21" ht="21.75" customHeight="1" thickBot="1" x14ac:dyDescent="0.3">
      <c r="B60" s="507" t="s">
        <v>513</v>
      </c>
      <c r="C60" s="294" t="s">
        <v>518</v>
      </c>
      <c r="D60" s="179">
        <f t="shared" ref="D60" si="28">SUM(E60:I60)</f>
        <v>0.99680100000000005</v>
      </c>
      <c r="E60" s="56">
        <v>0</v>
      </c>
      <c r="F60" s="180">
        <v>0</v>
      </c>
      <c r="G60" s="57">
        <v>0</v>
      </c>
      <c r="H60" s="57">
        <v>0.99680100000000005</v>
      </c>
      <c r="I60" s="513">
        <v>0</v>
      </c>
      <c r="J60" s="522">
        <f>SUM(K60:N60)</f>
        <v>0.99680100000000005</v>
      </c>
      <c r="K60" s="56">
        <v>0</v>
      </c>
      <c r="L60" s="180">
        <v>0</v>
      </c>
      <c r="M60" s="57">
        <v>0</v>
      </c>
      <c r="N60" s="57">
        <v>0.99680100000000005</v>
      </c>
      <c r="O60" s="523">
        <v>0</v>
      </c>
      <c r="P60" s="184">
        <v>0.94477100000000003</v>
      </c>
      <c r="Q60" s="184">
        <v>0.94477100000000003</v>
      </c>
      <c r="R60" s="123">
        <v>0</v>
      </c>
      <c r="S60" s="109" t="s">
        <v>448</v>
      </c>
    </row>
    <row r="61" spans="2:21" ht="21.75" customHeight="1" thickBot="1" x14ac:dyDescent="0.3">
      <c r="B61" s="79" t="s">
        <v>109</v>
      </c>
      <c r="C61" s="80" t="s">
        <v>110</v>
      </c>
      <c r="D61" s="93">
        <f>D62</f>
        <v>29.655912000000001</v>
      </c>
      <c r="E61" s="143">
        <f t="shared" ref="E61:K61" si="29">E62</f>
        <v>0</v>
      </c>
      <c r="F61" s="143">
        <f t="shared" si="29"/>
        <v>14.650968000000001</v>
      </c>
      <c r="G61" s="40">
        <f t="shared" si="29"/>
        <v>9.0333500000000004</v>
      </c>
      <c r="H61" s="40">
        <f t="shared" si="29"/>
        <v>5.9715940000000005</v>
      </c>
      <c r="I61" s="201">
        <f t="shared" si="29"/>
        <v>0</v>
      </c>
      <c r="J61" s="19">
        <f>J62</f>
        <v>29.655912000000001</v>
      </c>
      <c r="K61" s="143">
        <f t="shared" si="29"/>
        <v>0</v>
      </c>
      <c r="L61" s="143">
        <f t="shared" ref="L61:R61" si="30">L62</f>
        <v>14.650968000000001</v>
      </c>
      <c r="M61" s="40">
        <f t="shared" si="30"/>
        <v>9.0333500000000004</v>
      </c>
      <c r="N61" s="40">
        <f t="shared" si="30"/>
        <v>5.9715940000000005</v>
      </c>
      <c r="O61" s="34">
        <f t="shared" si="30"/>
        <v>0</v>
      </c>
      <c r="P61" s="78">
        <f t="shared" si="30"/>
        <v>21.05010712</v>
      </c>
      <c r="Q61" s="78">
        <f t="shared" si="30"/>
        <v>21.05010712</v>
      </c>
      <c r="R61" s="104">
        <f t="shared" si="30"/>
        <v>21.021790250000002</v>
      </c>
      <c r="S61" s="107"/>
    </row>
    <row r="62" spans="2:21" ht="21.75" customHeight="1" x14ac:dyDescent="0.25">
      <c r="B62" s="81" t="s">
        <v>111</v>
      </c>
      <c r="C62" s="128" t="s">
        <v>112</v>
      </c>
      <c r="D62" s="91">
        <f>+D63+D66+D70+D71+D74</f>
        <v>29.655912000000001</v>
      </c>
      <c r="E62" s="275">
        <f>+E63+E66+E70+E71+E74</f>
        <v>0</v>
      </c>
      <c r="F62" s="275">
        <f t="shared" ref="F62:Q62" si="31">+F63+F66+F70+F71+F74</f>
        <v>14.650968000000001</v>
      </c>
      <c r="G62" s="282">
        <f t="shared" si="31"/>
        <v>9.0333500000000004</v>
      </c>
      <c r="H62" s="282">
        <f t="shared" ref="H62" si="32">+H63+H66+H70+H71+H74</f>
        <v>5.9715940000000005</v>
      </c>
      <c r="I62" s="514">
        <f t="shared" si="31"/>
        <v>0</v>
      </c>
      <c r="J62" s="21">
        <f>+J63+J66+J70+J71+J74</f>
        <v>29.655912000000001</v>
      </c>
      <c r="K62" s="275">
        <f>+K63+K66+K70+K71+K74</f>
        <v>0</v>
      </c>
      <c r="L62" s="144">
        <f t="shared" si="31"/>
        <v>14.650968000000001</v>
      </c>
      <c r="M62" s="41">
        <f t="shared" si="31"/>
        <v>9.0333500000000004</v>
      </c>
      <c r="N62" s="41">
        <f>+N63+N66+N70+N71+N74</f>
        <v>5.9715940000000005</v>
      </c>
      <c r="O62" s="33">
        <f>+O63+O66+O70+O71+O74</f>
        <v>0</v>
      </c>
      <c r="P62" s="77">
        <f>+P63+P66+P70+P71+P74</f>
        <v>21.05010712</v>
      </c>
      <c r="Q62" s="77">
        <f t="shared" si="31"/>
        <v>21.05010712</v>
      </c>
      <c r="R62" s="103">
        <f>+R63+R66+R70+R71+R74</f>
        <v>21.021790250000002</v>
      </c>
      <c r="S62" s="108" t="s">
        <v>406</v>
      </c>
      <c r="U62" s="1">
        <f>+R62/J62</f>
        <v>0.70885664382872471</v>
      </c>
    </row>
    <row r="63" spans="2:21" ht="21.75" customHeight="1" x14ac:dyDescent="0.25">
      <c r="B63" s="354"/>
      <c r="C63" s="131" t="s">
        <v>113</v>
      </c>
      <c r="D63" s="118">
        <f>SUM(F63:I63)</f>
        <v>10.824577</v>
      </c>
      <c r="E63" s="47">
        <v>0</v>
      </c>
      <c r="F63" s="147">
        <f>SUM(F64:F65)</f>
        <v>5.1311470000000003</v>
      </c>
      <c r="G63" s="48">
        <f>SUM(G64:G65)</f>
        <v>3.8265919999999998</v>
      </c>
      <c r="H63" s="48">
        <f>SUM(H64:H65)</f>
        <v>1.866838</v>
      </c>
      <c r="I63" s="331">
        <f>SUM(I64:I65)</f>
        <v>0</v>
      </c>
      <c r="J63" s="46">
        <f>SUM(L63:N63)</f>
        <v>10.824577</v>
      </c>
      <c r="K63" s="47">
        <v>0</v>
      </c>
      <c r="L63" s="147">
        <f>SUM(L64:L65)</f>
        <v>5.1311470000000003</v>
      </c>
      <c r="M63" s="48">
        <v>3.8265919999999998</v>
      </c>
      <c r="N63" s="48">
        <f>SUM(N64:N65)</f>
        <v>1.866838</v>
      </c>
      <c r="O63" s="49">
        <f>SUM(O64:O65)</f>
        <v>0</v>
      </c>
      <c r="P63" s="184">
        <f>+P64+P65</f>
        <v>8.1104185700000002</v>
      </c>
      <c r="Q63" s="184">
        <f>+Q64+Q65</f>
        <v>8.1104185700000002</v>
      </c>
      <c r="R63" s="185">
        <f>+R64+R65</f>
        <v>8.1104185700000002</v>
      </c>
      <c r="S63" s="141" t="s">
        <v>114</v>
      </c>
    </row>
    <row r="64" spans="2:21" ht="21.75" customHeight="1" x14ac:dyDescent="0.25">
      <c r="B64" s="354" t="s">
        <v>387</v>
      </c>
      <c r="C64" s="132" t="s">
        <v>115</v>
      </c>
      <c r="D64" s="113">
        <f t="shared" ref="D64:D77" si="33">SUM(F64:I64)</f>
        <v>5.0445180000000001</v>
      </c>
      <c r="E64" s="71">
        <v>0</v>
      </c>
      <c r="F64" s="148">
        <v>2.286991</v>
      </c>
      <c r="G64" s="72">
        <v>1.8999060000000001</v>
      </c>
      <c r="H64" s="281">
        <v>0.85762099999999997</v>
      </c>
      <c r="I64" s="481">
        <v>0</v>
      </c>
      <c r="J64" s="524">
        <f t="shared" ref="J64:J77" si="34">SUM(L64:N64)</f>
        <v>5.0445180000000001</v>
      </c>
      <c r="K64" s="71">
        <v>0</v>
      </c>
      <c r="L64" s="148">
        <v>2.286991</v>
      </c>
      <c r="M64" s="72">
        <v>1.8999060000000001</v>
      </c>
      <c r="N64" s="72">
        <v>0.85762099999999997</v>
      </c>
      <c r="O64" s="525">
        <v>0</v>
      </c>
      <c r="P64" s="336">
        <v>2.6544938700000005</v>
      </c>
      <c r="Q64" s="277">
        <v>2.6544938700000005</v>
      </c>
      <c r="R64" s="278">
        <v>2.6544938700000005</v>
      </c>
      <c r="S64" s="181" t="s">
        <v>116</v>
      </c>
    </row>
    <row r="65" spans="2:19" ht="21.75" customHeight="1" x14ac:dyDescent="0.25">
      <c r="B65" s="429" t="s">
        <v>446</v>
      </c>
      <c r="C65" s="159" t="s">
        <v>117</v>
      </c>
      <c r="D65" s="154">
        <f t="shared" si="33"/>
        <v>5.7800589999999996</v>
      </c>
      <c r="E65" s="413">
        <v>0</v>
      </c>
      <c r="F65" s="155">
        <v>2.8441559999999999</v>
      </c>
      <c r="G65" s="156">
        <v>1.9266859999999999</v>
      </c>
      <c r="H65" s="156">
        <v>1.009217</v>
      </c>
      <c r="I65" s="515">
        <v>0</v>
      </c>
      <c r="J65" s="526">
        <f t="shared" si="34"/>
        <v>5.7800589999999996</v>
      </c>
      <c r="K65" s="413">
        <v>0</v>
      </c>
      <c r="L65" s="155">
        <v>2.8441559999999999</v>
      </c>
      <c r="M65" s="156">
        <v>1.9266859999999999</v>
      </c>
      <c r="N65" s="156">
        <v>1.009217</v>
      </c>
      <c r="O65" s="527">
        <v>0</v>
      </c>
      <c r="P65" s="327">
        <v>5.4559246999999997</v>
      </c>
      <c r="Q65" s="296">
        <v>5.4559246999999997</v>
      </c>
      <c r="R65" s="297">
        <v>5.4559246999999997</v>
      </c>
      <c r="S65" s="181" t="s">
        <v>116</v>
      </c>
    </row>
    <row r="66" spans="2:19" ht="21.75" customHeight="1" x14ac:dyDescent="0.25">
      <c r="B66" s="341"/>
      <c r="C66" s="270" t="s">
        <v>118</v>
      </c>
      <c r="D66" s="95">
        <f t="shared" si="33"/>
        <v>1.244904</v>
      </c>
      <c r="E66" s="73">
        <v>0</v>
      </c>
      <c r="F66" s="271">
        <f>SUM(F67:F69)</f>
        <v>0.572492</v>
      </c>
      <c r="G66" s="74">
        <f>SUM(G67:G69)</f>
        <v>0.41496899999999998</v>
      </c>
      <c r="H66" s="74">
        <f>SUM(H67:H69)</f>
        <v>0.25744299999999998</v>
      </c>
      <c r="I66" s="404">
        <f>SUM(I67:I69)</f>
        <v>0</v>
      </c>
      <c r="J66" s="528">
        <f t="shared" si="34"/>
        <v>1.244904</v>
      </c>
      <c r="K66" s="73">
        <v>0</v>
      </c>
      <c r="L66" s="271">
        <f>SUM(L67:L69)</f>
        <v>0.572492</v>
      </c>
      <c r="M66" s="74">
        <v>0.41496899999999998</v>
      </c>
      <c r="N66" s="74">
        <f>SUM(N67:N69)</f>
        <v>0.25744299999999998</v>
      </c>
      <c r="O66" s="158">
        <f>SUM(O67:O69)</f>
        <v>0</v>
      </c>
      <c r="P66" s="279">
        <f>SUM(P67:P69)</f>
        <v>1.08925067</v>
      </c>
      <c r="Q66" s="279">
        <f>SUM(Q67:Q69)</f>
        <v>1.08925067</v>
      </c>
      <c r="R66" s="295">
        <f>SUM(R67:R69)</f>
        <v>1.0609337999999999</v>
      </c>
      <c r="S66" s="272" t="s">
        <v>119</v>
      </c>
    </row>
    <row r="67" spans="2:19" ht="21.75" customHeight="1" x14ac:dyDescent="0.25">
      <c r="B67" s="354" t="s">
        <v>312</v>
      </c>
      <c r="C67" s="132" t="s">
        <v>120</v>
      </c>
      <c r="D67" s="113">
        <f t="shared" si="33"/>
        <v>0.59071700000000005</v>
      </c>
      <c r="E67" s="71">
        <v>0</v>
      </c>
      <c r="F67" s="148">
        <v>0.35443000000000002</v>
      </c>
      <c r="G67" s="72">
        <v>0.196906</v>
      </c>
      <c r="H67" s="517">
        <v>3.9380999999999999E-2</v>
      </c>
      <c r="I67" s="516">
        <v>0</v>
      </c>
      <c r="J67" s="524">
        <f t="shared" si="34"/>
        <v>0.59071700000000005</v>
      </c>
      <c r="K67" s="71">
        <v>0</v>
      </c>
      <c r="L67" s="148">
        <v>0.35443000000000002</v>
      </c>
      <c r="M67" s="72">
        <v>0.196906</v>
      </c>
      <c r="N67" s="517">
        <v>3.9380999999999999E-2</v>
      </c>
      <c r="O67" s="525">
        <v>0</v>
      </c>
      <c r="P67" s="336">
        <v>0.54932000000000003</v>
      </c>
      <c r="Q67" s="277">
        <v>0.54932000000000003</v>
      </c>
      <c r="R67" s="278">
        <v>0.54932000000000003</v>
      </c>
      <c r="S67" s="181" t="s">
        <v>116</v>
      </c>
    </row>
    <row r="68" spans="2:19" ht="21.75" customHeight="1" x14ac:dyDescent="0.25">
      <c r="B68" s="354" t="s">
        <v>369</v>
      </c>
      <c r="C68" s="273" t="s">
        <v>121</v>
      </c>
      <c r="D68" s="113">
        <f t="shared" si="33"/>
        <v>0.47771699999999995</v>
      </c>
      <c r="E68" s="71">
        <v>0</v>
      </c>
      <c r="F68" s="148">
        <v>0.15923899999999999</v>
      </c>
      <c r="G68" s="72">
        <v>0.15923899999999999</v>
      </c>
      <c r="H68" s="72">
        <v>0.15923899999999999</v>
      </c>
      <c r="I68" s="516">
        <v>0</v>
      </c>
      <c r="J68" s="524">
        <f t="shared" si="34"/>
        <v>0.47771699999999995</v>
      </c>
      <c r="K68" s="71">
        <v>0</v>
      </c>
      <c r="L68" s="148">
        <v>0.15923899999999999</v>
      </c>
      <c r="M68" s="72">
        <v>0.15923899999999999</v>
      </c>
      <c r="N68" s="72">
        <v>0.15923899999999999</v>
      </c>
      <c r="O68" s="525">
        <v>0</v>
      </c>
      <c r="P68" s="336">
        <v>0.39209286999999998</v>
      </c>
      <c r="Q68" s="277">
        <v>0.39209286999999998</v>
      </c>
      <c r="R68" s="278">
        <v>0.36377599999999999</v>
      </c>
      <c r="S68" s="181" t="s">
        <v>122</v>
      </c>
    </row>
    <row r="69" spans="2:19" ht="21.75" customHeight="1" x14ac:dyDescent="0.25">
      <c r="B69" s="349" t="s">
        <v>376</v>
      </c>
      <c r="C69" s="159" t="s">
        <v>250</v>
      </c>
      <c r="D69" s="154">
        <f t="shared" si="33"/>
        <v>0.17647000000000002</v>
      </c>
      <c r="E69" s="413">
        <v>0</v>
      </c>
      <c r="F69" s="155">
        <v>5.8823E-2</v>
      </c>
      <c r="G69" s="156">
        <v>5.8824000000000001E-2</v>
      </c>
      <c r="H69" s="156">
        <v>5.8823E-2</v>
      </c>
      <c r="I69" s="515">
        <v>0</v>
      </c>
      <c r="J69" s="526">
        <f t="shared" si="34"/>
        <v>0.17647000000000002</v>
      </c>
      <c r="K69" s="413">
        <v>0</v>
      </c>
      <c r="L69" s="155">
        <v>5.8823E-2</v>
      </c>
      <c r="M69" s="156">
        <v>5.8824000000000001E-2</v>
      </c>
      <c r="N69" s="156">
        <v>5.8823E-2</v>
      </c>
      <c r="O69" s="527">
        <v>0</v>
      </c>
      <c r="P69" s="327">
        <v>0.14783779999999999</v>
      </c>
      <c r="Q69" s="327">
        <v>0.14783779999999999</v>
      </c>
      <c r="R69" s="297">
        <v>0.14783779999999999</v>
      </c>
      <c r="S69" s="181" t="s">
        <v>122</v>
      </c>
    </row>
    <row r="70" spans="2:19" ht="21.75" customHeight="1" x14ac:dyDescent="0.25">
      <c r="B70" s="351" t="s">
        <v>381</v>
      </c>
      <c r="C70" s="160" t="s">
        <v>368</v>
      </c>
      <c r="D70" s="161">
        <f t="shared" si="33"/>
        <v>3.2732999999999998E-2</v>
      </c>
      <c r="E70" s="414">
        <v>0</v>
      </c>
      <c r="F70" s="162">
        <v>1.0911000000000001E-2</v>
      </c>
      <c r="G70" s="276">
        <v>1.0911000000000001E-2</v>
      </c>
      <c r="H70" s="276">
        <v>1.0911000000000001E-2</v>
      </c>
      <c r="I70" s="518">
        <v>0</v>
      </c>
      <c r="J70" s="529">
        <f t="shared" si="34"/>
        <v>3.2732999999999998E-2</v>
      </c>
      <c r="K70" s="414">
        <v>0</v>
      </c>
      <c r="L70" s="162">
        <v>1.0911000000000001E-2</v>
      </c>
      <c r="M70" s="276">
        <v>1.0911000000000001E-2</v>
      </c>
      <c r="N70" s="276">
        <v>1.0911000000000001E-2</v>
      </c>
      <c r="O70" s="380">
        <v>0</v>
      </c>
      <c r="P70" s="286">
        <v>1.6159549999999998E-2</v>
      </c>
      <c r="Q70" s="286">
        <v>1.6159549999999998E-2</v>
      </c>
      <c r="R70" s="324">
        <v>1.6159549999999998E-2</v>
      </c>
      <c r="S70" s="182" t="s">
        <v>123</v>
      </c>
    </row>
    <row r="71" spans="2:19" ht="21.75" customHeight="1" x14ac:dyDescent="0.25">
      <c r="B71" s="354"/>
      <c r="C71" s="131" t="s">
        <v>124</v>
      </c>
      <c r="D71" s="118">
        <f t="shared" si="33"/>
        <v>12.884578000000001</v>
      </c>
      <c r="E71" s="47">
        <v>0</v>
      </c>
      <c r="F71" s="147">
        <f>+F72+F73</f>
        <v>7.3764080000000005</v>
      </c>
      <c r="G71" s="48">
        <f>SUM(G72:G73)</f>
        <v>3.5363230000000003</v>
      </c>
      <c r="H71" s="48">
        <f>SUM(H72:H73)</f>
        <v>1.9718469999999999</v>
      </c>
      <c r="I71" s="331">
        <f>SUM(I72:I73)</f>
        <v>0</v>
      </c>
      <c r="J71" s="46">
        <f t="shared" si="34"/>
        <v>12.884578000000001</v>
      </c>
      <c r="K71" s="47">
        <v>0</v>
      </c>
      <c r="L71" s="147">
        <f>+L72+L73</f>
        <v>7.3764080000000005</v>
      </c>
      <c r="M71" s="48">
        <v>3.5363230000000003</v>
      </c>
      <c r="N71" s="48">
        <f>SUM(N72:N73)</f>
        <v>1.9718469999999999</v>
      </c>
      <c r="O71" s="49">
        <f>SUM(O72:O73)</f>
        <v>0</v>
      </c>
      <c r="P71" s="184">
        <f>+P72+P73</f>
        <v>8.4181079799999985</v>
      </c>
      <c r="Q71" s="184">
        <f>+Q72+Q73</f>
        <v>8.4181079799999985</v>
      </c>
      <c r="R71" s="185">
        <f>+R72+R73</f>
        <v>8.4181079799999985</v>
      </c>
      <c r="S71" s="142" t="s">
        <v>125</v>
      </c>
    </row>
    <row r="72" spans="2:19" ht="21.75" customHeight="1" x14ac:dyDescent="0.25">
      <c r="B72" s="354" t="s">
        <v>314</v>
      </c>
      <c r="C72" s="132" t="s">
        <v>126</v>
      </c>
      <c r="D72" s="113">
        <f t="shared" si="33"/>
        <v>5.6561820000000003</v>
      </c>
      <c r="E72" s="71">
        <v>0</v>
      </c>
      <c r="F72" s="148">
        <v>2.4068860000000001</v>
      </c>
      <c r="G72" s="72">
        <v>2.4068860000000001</v>
      </c>
      <c r="H72" s="72">
        <v>0.84240999999999999</v>
      </c>
      <c r="I72" s="516">
        <v>0</v>
      </c>
      <c r="J72" s="524">
        <f t="shared" si="34"/>
        <v>5.6561820000000003</v>
      </c>
      <c r="K72" s="71">
        <v>0</v>
      </c>
      <c r="L72" s="148">
        <v>2.4068860000000001</v>
      </c>
      <c r="M72" s="72">
        <v>2.4068860000000001</v>
      </c>
      <c r="N72" s="72">
        <v>0.84240999999999999</v>
      </c>
      <c r="O72" s="525">
        <v>0</v>
      </c>
      <c r="P72" s="336">
        <v>3.1709342999999999</v>
      </c>
      <c r="Q72" s="277">
        <v>3.1709342999999999</v>
      </c>
      <c r="R72" s="278">
        <v>3.1709342999999999</v>
      </c>
      <c r="S72" s="181" t="s">
        <v>122</v>
      </c>
    </row>
    <row r="73" spans="2:19" ht="21.75" customHeight="1" x14ac:dyDescent="0.25">
      <c r="B73" s="355" t="s">
        <v>313</v>
      </c>
      <c r="C73" s="159" t="s">
        <v>127</v>
      </c>
      <c r="D73" s="154">
        <f t="shared" si="33"/>
        <v>7.2283960000000009</v>
      </c>
      <c r="E73" s="413">
        <v>0</v>
      </c>
      <c r="F73" s="155">
        <v>4.9695220000000004</v>
      </c>
      <c r="G73" s="156">
        <v>1.129437</v>
      </c>
      <c r="H73" s="156">
        <v>1.129437</v>
      </c>
      <c r="I73" s="515">
        <v>0</v>
      </c>
      <c r="J73" s="526">
        <f t="shared" si="34"/>
        <v>7.2283960000000009</v>
      </c>
      <c r="K73" s="413">
        <v>0</v>
      </c>
      <c r="L73" s="155">
        <v>4.9695220000000004</v>
      </c>
      <c r="M73" s="156">
        <v>1.129437</v>
      </c>
      <c r="N73" s="156">
        <v>1.129437</v>
      </c>
      <c r="O73" s="527">
        <v>0</v>
      </c>
      <c r="P73" s="327">
        <v>5.2471736799999995</v>
      </c>
      <c r="Q73" s="296">
        <v>5.2471736799999995</v>
      </c>
      <c r="R73" s="421">
        <v>5.2471736799999995</v>
      </c>
      <c r="S73" s="186" t="s">
        <v>116</v>
      </c>
    </row>
    <row r="74" spans="2:19" ht="21.75" customHeight="1" x14ac:dyDescent="0.25">
      <c r="B74" s="340"/>
      <c r="C74" s="131" t="s">
        <v>128</v>
      </c>
      <c r="D74" s="118">
        <f t="shared" si="33"/>
        <v>4.6691199999999995</v>
      </c>
      <c r="E74" s="47">
        <v>0</v>
      </c>
      <c r="F74" s="147">
        <f>SUM(F75:F77)</f>
        <v>1.5600099999999999</v>
      </c>
      <c r="G74" s="48">
        <f>SUM(G75:G77)</f>
        <v>1.2445549999999999</v>
      </c>
      <c r="H74" s="48">
        <f>SUM(H75:H77)</f>
        <v>1.864555</v>
      </c>
      <c r="I74" s="331">
        <f>SUM(I75:I77)</f>
        <v>0</v>
      </c>
      <c r="J74" s="46">
        <f t="shared" si="34"/>
        <v>4.6691199999999995</v>
      </c>
      <c r="K74" s="47">
        <v>0</v>
      </c>
      <c r="L74" s="147">
        <f t="shared" ref="L74:R74" si="35">SUM(L75:L77)</f>
        <v>1.5600099999999999</v>
      </c>
      <c r="M74" s="48">
        <f t="shared" si="35"/>
        <v>1.2445549999999999</v>
      </c>
      <c r="N74" s="48">
        <f>SUM(N75:N77)</f>
        <v>1.864555</v>
      </c>
      <c r="O74" s="49">
        <f>SUM(O75:O77)</f>
        <v>0</v>
      </c>
      <c r="P74" s="184">
        <f t="shared" si="35"/>
        <v>3.4161703500000002</v>
      </c>
      <c r="Q74" s="184">
        <f t="shared" si="35"/>
        <v>3.4161703500000002</v>
      </c>
      <c r="R74" s="185">
        <f t="shared" si="35"/>
        <v>3.4161703500000002</v>
      </c>
      <c r="S74" s="124" t="s">
        <v>79</v>
      </c>
    </row>
    <row r="75" spans="2:19" ht="21.75" customHeight="1" x14ac:dyDescent="0.25">
      <c r="B75" s="643" t="s">
        <v>315</v>
      </c>
      <c r="C75" s="131" t="s">
        <v>251</v>
      </c>
      <c r="D75" s="118">
        <f t="shared" si="33"/>
        <v>2.2999999999999998</v>
      </c>
      <c r="E75" s="47">
        <v>0</v>
      </c>
      <c r="F75" s="147">
        <v>0.6</v>
      </c>
      <c r="G75" s="48">
        <v>0.6</v>
      </c>
      <c r="H75" s="48">
        <v>1.1000000000000001</v>
      </c>
      <c r="I75" s="331">
        <v>0</v>
      </c>
      <c r="J75" s="46">
        <f t="shared" si="34"/>
        <v>2.2999999999999998</v>
      </c>
      <c r="K75" s="47">
        <v>0</v>
      </c>
      <c r="L75" s="147">
        <v>0.6</v>
      </c>
      <c r="M75" s="48">
        <v>0.6</v>
      </c>
      <c r="N75" s="48">
        <v>1.1000000000000001</v>
      </c>
      <c r="O75" s="49">
        <v>0</v>
      </c>
      <c r="P75" s="336">
        <f>3.338-P76</f>
        <v>1.1179999999999999</v>
      </c>
      <c r="Q75" s="277">
        <f>3.338-Q76</f>
        <v>1.1179999999999999</v>
      </c>
      <c r="R75" s="278">
        <f>3.338-R76</f>
        <v>1.1179999999999999</v>
      </c>
      <c r="S75" s="124" t="s">
        <v>122</v>
      </c>
    </row>
    <row r="76" spans="2:19" ht="21.75" customHeight="1" x14ac:dyDescent="0.25">
      <c r="B76" s="643"/>
      <c r="C76" s="131" t="s">
        <v>252</v>
      </c>
      <c r="D76" s="118">
        <f t="shared" si="33"/>
        <v>2.2000000000000002</v>
      </c>
      <c r="E76" s="47">
        <v>0</v>
      </c>
      <c r="F76" s="147">
        <v>0.9</v>
      </c>
      <c r="G76" s="48">
        <v>0.59</v>
      </c>
      <c r="H76" s="281">
        <v>0.71</v>
      </c>
      <c r="I76" s="331">
        <v>0</v>
      </c>
      <c r="J76" s="46">
        <f t="shared" si="34"/>
        <v>2.2000000000000002</v>
      </c>
      <c r="K76" s="47">
        <v>0</v>
      </c>
      <c r="L76" s="147">
        <v>0.9</v>
      </c>
      <c r="M76" s="48">
        <v>0.59</v>
      </c>
      <c r="N76" s="48">
        <v>0.71</v>
      </c>
      <c r="O76" s="49">
        <v>0</v>
      </c>
      <c r="P76" s="277">
        <v>2.2200000000000002</v>
      </c>
      <c r="Q76" s="452">
        <v>2.2200000000000002</v>
      </c>
      <c r="R76" s="453">
        <v>2.2200000000000002</v>
      </c>
      <c r="S76" s="124" t="s">
        <v>122</v>
      </c>
    </row>
    <row r="77" spans="2:19" ht="21.75" customHeight="1" thickBot="1" x14ac:dyDescent="0.3">
      <c r="B77" s="354" t="s">
        <v>316</v>
      </c>
      <c r="C77" s="131" t="s">
        <v>258</v>
      </c>
      <c r="D77" s="118">
        <f t="shared" si="33"/>
        <v>0.16911999999999999</v>
      </c>
      <c r="E77" s="47">
        <v>0</v>
      </c>
      <c r="F77" s="147">
        <v>6.0010000000000001E-2</v>
      </c>
      <c r="G77" s="48">
        <v>5.4554999999999999E-2</v>
      </c>
      <c r="H77" s="48">
        <v>5.4554999999999999E-2</v>
      </c>
      <c r="I77" s="331">
        <v>0</v>
      </c>
      <c r="J77" s="46">
        <f t="shared" si="34"/>
        <v>0.16911999999999999</v>
      </c>
      <c r="K77" s="47">
        <v>0</v>
      </c>
      <c r="L77" s="147">
        <v>6.0010000000000001E-2</v>
      </c>
      <c r="M77" s="48">
        <v>5.4554999999999999E-2</v>
      </c>
      <c r="N77" s="48">
        <v>5.4554999999999999E-2</v>
      </c>
      <c r="O77" s="49">
        <v>0</v>
      </c>
      <c r="P77" s="336">
        <v>7.817035E-2</v>
      </c>
      <c r="Q77" s="277">
        <v>7.817035E-2</v>
      </c>
      <c r="R77" s="278">
        <v>7.817035E-2</v>
      </c>
      <c r="S77" s="124" t="s">
        <v>122</v>
      </c>
    </row>
    <row r="78" spans="2:19" ht="21.75" customHeight="1" thickBot="1" x14ac:dyDescent="0.3">
      <c r="B78" s="3" t="s">
        <v>65</v>
      </c>
      <c r="C78" s="4"/>
      <c r="D78" s="11">
        <f>+D40+D48+D53+D61+D18+D15+D8</f>
        <v>222.10937644999998</v>
      </c>
      <c r="E78" s="199">
        <f t="shared" ref="E78:R78" si="36">+E40+E48+E53+E61+E18+E15+E8</f>
        <v>2.1778209999999998</v>
      </c>
      <c r="F78" s="199">
        <f t="shared" si="36"/>
        <v>87.442785090000001</v>
      </c>
      <c r="G78" s="42">
        <f t="shared" si="36"/>
        <v>55.812221199999996</v>
      </c>
      <c r="H78" s="42">
        <f t="shared" si="36"/>
        <v>66.326549160000013</v>
      </c>
      <c r="I78" s="203">
        <f t="shared" si="36"/>
        <v>10.35</v>
      </c>
      <c r="J78" s="11">
        <f t="shared" si="36"/>
        <v>216.89880405</v>
      </c>
      <c r="K78" s="199">
        <f t="shared" si="36"/>
        <v>2.1778209999999998</v>
      </c>
      <c r="L78" s="199">
        <f t="shared" si="36"/>
        <v>84.670409089999993</v>
      </c>
      <c r="M78" s="42">
        <f t="shared" si="36"/>
        <v>58.584597199999997</v>
      </c>
      <c r="N78" s="42">
        <f t="shared" si="36"/>
        <v>61.115976760000009</v>
      </c>
      <c r="O78" s="35">
        <f t="shared" si="36"/>
        <v>10.35</v>
      </c>
      <c r="P78" s="197">
        <f t="shared" si="36"/>
        <v>200.97691611000002</v>
      </c>
      <c r="Q78" s="197">
        <f t="shared" si="36"/>
        <v>168.4248164</v>
      </c>
      <c r="R78" s="197">
        <f t="shared" si="36"/>
        <v>100.85363637539025</v>
      </c>
      <c r="S78" s="5"/>
    </row>
    <row r="79" spans="2:19" ht="12.75" customHeight="1" x14ac:dyDescent="0.25">
      <c r="B79" s="66"/>
      <c r="C79" s="9"/>
    </row>
    <row r="80" spans="2:19" ht="18" customHeight="1" x14ac:dyDescent="0.25">
      <c r="B80" s="111" t="s">
        <v>25</v>
      </c>
      <c r="C80" s="9"/>
      <c r="J80" s="322"/>
      <c r="N80" s="322"/>
      <c r="O80" s="322"/>
    </row>
    <row r="81" spans="2:15" ht="18" customHeight="1" x14ac:dyDescent="0.25">
      <c r="B81" s="111" t="s">
        <v>26</v>
      </c>
      <c r="M81" s="322"/>
    </row>
    <row r="82" spans="2:15" ht="18" customHeight="1" x14ac:dyDescent="0.25">
      <c r="B82" s="111" t="s">
        <v>267</v>
      </c>
      <c r="C82" s="7"/>
    </row>
    <row r="83" spans="2:15" ht="18" customHeight="1" x14ac:dyDescent="0.25">
      <c r="B83" s="112" t="s">
        <v>266</v>
      </c>
      <c r="M83" s="322"/>
    </row>
    <row r="84" spans="2:15" x14ac:dyDescent="0.25">
      <c r="B84" s="112" t="s">
        <v>66</v>
      </c>
      <c r="C84" s="7"/>
    </row>
    <row r="86" spans="2:15" x14ac:dyDescent="0.25">
      <c r="C86" s="7"/>
      <c r="N86" s="322"/>
      <c r="O86" s="322"/>
    </row>
  </sheetData>
  <mergeCells count="75">
    <mergeCell ref="B75:B76"/>
    <mergeCell ref="B5:C7"/>
    <mergeCell ref="S5:S7"/>
    <mergeCell ref="B2:S2"/>
    <mergeCell ref="B3:S3"/>
    <mergeCell ref="P5:R6"/>
    <mergeCell ref="D6:I6"/>
    <mergeCell ref="J6:O6"/>
    <mergeCell ref="D5:O5"/>
    <mergeCell ref="B10:B14"/>
    <mergeCell ref="C10:C11"/>
    <mergeCell ref="D10:D11"/>
    <mergeCell ref="E10:E11"/>
    <mergeCell ref="F10:F11"/>
    <mergeCell ref="G10:G11"/>
    <mergeCell ref="H10:H11"/>
    <mergeCell ref="M12:M14"/>
    <mergeCell ref="N12:N14"/>
    <mergeCell ref="O12:O14"/>
    <mergeCell ref="I10:I11"/>
    <mergeCell ref="J10:J11"/>
    <mergeCell ref="K10:K11"/>
    <mergeCell ref="L10:L11"/>
    <mergeCell ref="M10:M11"/>
    <mergeCell ref="H12:H14"/>
    <mergeCell ref="I12:I14"/>
    <mergeCell ref="J12:J14"/>
    <mergeCell ref="K12:K14"/>
    <mergeCell ref="L12:L14"/>
    <mergeCell ref="C12:C14"/>
    <mergeCell ref="D12:D14"/>
    <mergeCell ref="E12:E14"/>
    <mergeCell ref="F12:F14"/>
    <mergeCell ref="G12:G14"/>
    <mergeCell ref="P12:P13"/>
    <mergeCell ref="Q12:Q13"/>
    <mergeCell ref="R12:R13"/>
    <mergeCell ref="S12:S13"/>
    <mergeCell ref="N10:N11"/>
    <mergeCell ref="O10:O11"/>
    <mergeCell ref="B21:B26"/>
    <mergeCell ref="O21:O25"/>
    <mergeCell ref="Q21:Q23"/>
    <mergeCell ref="R21:R23"/>
    <mergeCell ref="S21:S25"/>
    <mergeCell ref="N28:N34"/>
    <mergeCell ref="B29:B34"/>
    <mergeCell ref="O29:O34"/>
    <mergeCell ref="P29:P33"/>
    <mergeCell ref="H28:H34"/>
    <mergeCell ref="I28:I34"/>
    <mergeCell ref="J28:J34"/>
    <mergeCell ref="K28:K34"/>
    <mergeCell ref="L28:L34"/>
    <mergeCell ref="C28:C34"/>
    <mergeCell ref="D28:D34"/>
    <mergeCell ref="E28:E34"/>
    <mergeCell ref="F28:F34"/>
    <mergeCell ref="G28:G34"/>
    <mergeCell ref="Q29:Q33"/>
    <mergeCell ref="R29:R33"/>
    <mergeCell ref="S29:S33"/>
    <mergeCell ref="C20:C25"/>
    <mergeCell ref="D20:D25"/>
    <mergeCell ref="E20:E25"/>
    <mergeCell ref="F20:F25"/>
    <mergeCell ref="G20:G25"/>
    <mergeCell ref="H20:H25"/>
    <mergeCell ref="I20:I25"/>
    <mergeCell ref="J20:J25"/>
    <mergeCell ref="K20:K25"/>
    <mergeCell ref="L20:L25"/>
    <mergeCell ref="M20:M25"/>
    <mergeCell ref="N20:N25"/>
    <mergeCell ref="M28:M34"/>
  </mergeCells>
  <hyperlinks>
    <hyperlink ref="C50" r:id="rId1"/>
    <hyperlink ref="C55" r:id="rId2"/>
    <hyperlink ref="C51" r:id="rId3"/>
    <hyperlink ref="C52" r:id="rId4"/>
    <hyperlink ref="G56" r:id="rId5" display="https://www.boe.es/boe/dias/2022/05/19/pdfs/BOE-A-2022-8223.pdf"/>
    <hyperlink ref="F56" r:id="rId6" display="https://www.boe.es/diario_boe/txt.php?id=BOE-A-2021-14163"/>
    <hyperlink ref="I56" r:id="rId7" display="https://www.boe.es/buscar/doc.php?id=BOE-A-2023-14458"/>
    <hyperlink ref="P56" r:id="rId8" display="https://sede.asturias.es/bopa/2021/12/31/2021-11367.pdf"/>
    <hyperlink ref="Q56" r:id="rId9" display="https://sede.asturias.es/bopa/2022/08/04/2022-06148.pdf"/>
    <hyperlink ref="F58" r:id="rId10" display="https://www.boe.es/boe/dias/2022/01/04/pdfs/BOE-A-2022-196.pdf"/>
    <hyperlink ref="G58" r:id="rId11" display="https://www.boe.es/boe/dias/2022/06/30/pdfs/BOE-A-2022-10839.pdf"/>
    <hyperlink ref="P58" r:id="rId12" display="https://sede.asturias.es/bopa/2022/10/14/2022-07740.pdf"/>
    <hyperlink ref="F62" r:id="rId13" display="https://www.boe.es/diario_boe/txt.php?id=BOE-A-2021-14163"/>
    <hyperlink ref="G62" r:id="rId14" display="https://www.boe.es/boe/dias/2022/05/19/pdfs/BOE-A-2022-8223.pdf"/>
    <hyperlink ref="I62" r:id="rId15" display="https://www.boe.es/boe/dias/2023/06/17/pdfs/BOE-A-2023-14458.pdf"/>
    <hyperlink ref="I64" r:id="rId16" display="https://www.boe.es/boe/dias/2023/07/29/pdfs/BOE-A-2023-17500.pdf"/>
    <hyperlink ref="P67" r:id="rId17" display="https://sede.asturias.es/bopa/2022/03/30/2022-02298.pdf"/>
    <hyperlink ref="P68" r:id="rId18" display="https://contrataciondelestado.es/wps/wcm/connect/0e911364-b49e-4041-9bf7-0f1dfbd59f1c/DOC_CN2022-493059.pdf?MOD=AJPERES"/>
    <hyperlink ref="Q69" r:id="rId19" display="https://contrataciondelestado.es/wps/wcm/connect/e2a678fb-c105-4d7d-9904-bdd82f7c5d9e/DOC_CAN_ADJ2022-953667.pdf?MOD=AJPERES"/>
    <hyperlink ref="P69" r:id="rId20" display="https://contrataciondelestado.es/wps/wcm/connect/8d1d8e5e-60e2-418d-aa20-afd1f942bbd3/DOC_CN2022-488913.pdf?MOD=AJPERES"/>
    <hyperlink ref="P70:R70" r:id="rId21" display="https://trabajastur.asturias.es/i3-adquisici%C3%B3n-de-nuevas-competencias-para-la-transformaci%C3%B3n-digital-verde-y-productiva.-detecci%C3%B3n-de-necesidades-formativas"/>
    <hyperlink ref="P77" r:id="rId22" display="https://contrataciondelestado.es/wps/wcm/connect/e4c65b31-7dbb-4b06-b811-612dd4819320/DOC_CN2022-515634.pdf?MOD=AJPERES"/>
    <hyperlink ref="P75" r:id="rId23" display="https://trabajastur.asturias.es/documents/36440/1395566/Convenio.pdf/044d5d7c-cdb1-696a-6976-f57952d84a39?t=1642669371428"/>
    <hyperlink ref="E62" r:id="rId24" display="https://www.boe.es/diario_boe/txt.php?id=BOE-A-2021-14163"/>
    <hyperlink ref="K62" r:id="rId25" display="https://www.boe.es/diario_boe/txt.php?id=BOE-A-2021-14163"/>
    <hyperlink ref="R73" r:id="rId26" display="https://sede.asturias.es/bopa/2023/10/03/2023-08799.pdf"/>
    <hyperlink ref="Q55" r:id="rId27" display="https://sede.asturias.es/bopa/2023/12/28/2023-11587.pdf"/>
    <hyperlink ref="P50" r:id="rId28" display="https://sede.asturias.es/bopa/2023/01/03/2022-10429.pdf"/>
    <hyperlink ref="P64" r:id="rId29" display="https://sede.asturias.es/ast/bopa-disposiciones?p_p_id=pa_sede_bopa_web_portlet_SedeBopaDispositionWeb&amp;p_p_lifecycle=0&amp;p_p_state=normal&amp;p_p_mode=view&amp;_pa_sede_bopa_web_portlet_SedeBopaDispositionWeb_mvcRenderCommandName=%2Fdisposition%2Fdetail&amp;_pa_sede_bo"/>
    <hyperlink ref="P65" r:id="rId30" display="https://sede.asturias.es/ast/bopa-disposiciones?p_p_id=pa_sede_bopa_web_portlet_SedeBopaDispositionWeb&amp;p_p_lifecycle=0&amp;p_p_state=normal&amp;p_p_mode=view&amp;_pa_sede_bopa_web_portlet_SedeBopaDispositionWeb_mvcRenderCommandName=%2Fdisposition%2Fdetail&amp;_pa_sede_bo"/>
    <hyperlink ref="P73" r:id="rId31" display="https://sede.asturias.es/bopa/2021/12/31/2021-11409.pdf"/>
    <hyperlink ref="P72" r:id="rId32" display="https://contrataciondelestado.es/wps/wcm/connect/2fb318f4-63dc-4717-9e53-4c222505244c/DOC_CN2022-310923.html?MOD=AJPERES"/>
    <hyperlink ref="H56" r:id="rId33" display="https://www.boe.es/buscar/doc.php?id=BOE-A-2023-14458"/>
    <hyperlink ref="H58" r:id="rId34" display="https://www.boe.es/boe/dias/2023/07/06/pdfs/BOE-A-2023-15719.pdf"/>
    <hyperlink ref="H62" r:id="rId35" display="https://www.boe.es/boe/dias/2023/06/17/pdfs/BOE-A-2023-14458.pdf"/>
    <hyperlink ref="H64" r:id="rId36" display="https://www.boe.es/boe/dias/2023/07/29/pdfs/BOE-A-2023-17500.pdf"/>
    <hyperlink ref="H76" r:id="rId37" display="https://www.boe.es/boe/dias/2023/07/29/pdfs/BOE-A-2023-17500.pdf"/>
    <hyperlink ref="P47" r:id="rId38" display="https://sede.asturias.es/bopa/2023/05/25/2023-04316.pdf"/>
    <hyperlink ref="C47" r:id="rId39"/>
    <hyperlink ref="C46" r:id="rId40"/>
    <hyperlink ref="C12" r:id="rId41" display=" Plan de incentivos a la instalación de puntos de recarga, a la adquisición de "/>
    <hyperlink ref="C10:C11" r:id="rId42" display="* Programa de incentivos a la movilidad eficiente y sostenible (Programa MOVES II)"/>
    <hyperlink ref="P10" r:id="rId43" display="https://sede.asturias.es/bopa/2020/09/09/2020-07202.pdf"/>
    <hyperlink ref="P12" r:id="rId44" display="https://sede.asturias.es/bopa/2021/08/03/2021-07509.pdf"/>
    <hyperlink ref="P45" r:id="rId45" display="https://sede.asturias.es/bopa/2023/01/09/2022-10787.pdf"/>
    <hyperlink ref="C45" r:id="rId46"/>
    <hyperlink ref="C44" r:id="rId47"/>
    <hyperlink ref="C28" r:id="rId48" display="Despliegue del almacenamiento energético"/>
    <hyperlink ref="C36" r:id="rId49"/>
    <hyperlink ref="C26" r:id="rId50" display="* Desarrollo de energías renovables térmicas"/>
    <hyperlink ref="C20" r:id="rId51" display="Desarrollo de energías renovables innovadoras, integradas en la edificación y en los procesos productivos"/>
    <hyperlink ref="C39" r:id="rId52" display="* Plan de restauración ambiental de zonas afectadas por la transición energética"/>
    <hyperlink ref="R29:R33" r:id="rId53" display="https://sede.asturias.es/bopa/2024/01/11/2023-11818.pdf"/>
    <hyperlink ref="P24" r:id="rId54" display="https://sede.asturias.es/bopa/2022/01/10/2021-11400.pdf"/>
    <hyperlink ref="I26" r:id="rId55" display="https://www.boe.es/boe/dias/2024/07/30/pdfs/BOE-A-2024-15690.pdf"/>
    <hyperlink ref="P26" r:id="rId56" display="https://sede.asturias.es/bopa/2024/07/31/2024-06830.pdf"/>
    <hyperlink ref="C42" r:id="rId57" display="* Apoyo al Comercio - Program de modernización del Comercio: Fondo tecnológico"/>
    <hyperlink ref="G42" r:id="rId58" display="https://www.boe.es/boe/dias/2022/05/19/pdfs/BOE-A-2022-8223.pdf"/>
    <hyperlink ref="F42" r:id="rId59" display="https://www.boe.es/diario_boe/txt.php?id=BOE-A-2021-14163"/>
    <hyperlink ref="P42" r:id="rId60" display="https://sede.asturias.es/bopa/2022/12/30/2022-10612.pdf"/>
    <hyperlink ref="Q42" r:id="rId61" display="https://sede.asturias.es/bopa/2023/11/16/2023-09997.pdf"/>
    <hyperlink ref="R42" r:id="rId62" display="https://sede.asturias.es/bopa/2024/01/11/2023-11804.pdf"/>
  </hyperlinks>
  <printOptions horizontalCentered="1" verticalCentered="1"/>
  <pageMargins left="0" right="0" top="0" bottom="0" header="0" footer="0"/>
  <pageSetup paperSize="9" scale="43" fitToHeight="0" orientation="landscape" verticalDpi="0" r:id="rId63"/>
  <drawing r:id="rId6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P47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9.140625" style="2" customWidth="1"/>
    <col min="3" max="3" width="72.5703125" style="1" customWidth="1"/>
    <col min="4" max="12" width="9" style="1" customWidth="1"/>
    <col min="13" max="15" width="15.7109375" style="1" customWidth="1"/>
    <col min="16" max="16" width="76.7109375" style="1" customWidth="1"/>
    <col min="17" max="19" width="11.42578125" style="1"/>
    <col min="20" max="20" width="47.140625" style="1" customWidth="1"/>
    <col min="21" max="16384" width="11.42578125" style="1"/>
  </cols>
  <sheetData>
    <row r="1" spans="2:16" ht="72.75" customHeight="1" x14ac:dyDescent="0.25"/>
    <row r="2" spans="2:16" ht="17.25" x14ac:dyDescent="0.25">
      <c r="B2" s="602" t="s">
        <v>460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</row>
    <row r="3" spans="2:16" ht="17.25" x14ac:dyDescent="0.25">
      <c r="B3" s="602" t="s">
        <v>149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</row>
    <row r="4" spans="2:16" ht="8.25" customHeight="1" thickBot="1" x14ac:dyDescent="0.3"/>
    <row r="5" spans="2:16" ht="27" customHeight="1" thickTop="1" thickBot="1" x14ac:dyDescent="0.3">
      <c r="B5" s="603" t="s">
        <v>51</v>
      </c>
      <c r="C5" s="604"/>
      <c r="D5" s="612" t="s">
        <v>52</v>
      </c>
      <c r="E5" s="613"/>
      <c r="F5" s="613"/>
      <c r="G5" s="613"/>
      <c r="H5" s="613"/>
      <c r="I5" s="613"/>
      <c r="J5" s="613"/>
      <c r="K5" s="613"/>
      <c r="L5" s="464"/>
      <c r="M5" s="612" t="s">
        <v>265</v>
      </c>
      <c r="N5" s="613"/>
      <c r="O5" s="609"/>
      <c r="P5" s="619" t="s">
        <v>67</v>
      </c>
    </row>
    <row r="6" spans="2:16" ht="24" customHeight="1" thickTop="1" thickBot="1" x14ac:dyDescent="0.3">
      <c r="B6" s="605"/>
      <c r="C6" s="606"/>
      <c r="D6" s="616" t="s">
        <v>53</v>
      </c>
      <c r="E6" s="617"/>
      <c r="F6" s="617"/>
      <c r="G6" s="618"/>
      <c r="H6" s="616" t="s">
        <v>54</v>
      </c>
      <c r="I6" s="617"/>
      <c r="J6" s="617"/>
      <c r="K6" s="617"/>
      <c r="L6" s="618"/>
      <c r="M6" s="614"/>
      <c r="N6" s="615"/>
      <c r="O6" s="611"/>
      <c r="P6" s="620"/>
    </row>
    <row r="7" spans="2:16" ht="38.25" customHeight="1" thickBot="1" x14ac:dyDescent="0.3">
      <c r="B7" s="607"/>
      <c r="C7" s="608"/>
      <c r="D7" s="87" t="s">
        <v>55</v>
      </c>
      <c r="E7" s="31">
        <v>2021</v>
      </c>
      <c r="F7" s="32">
        <v>2022</v>
      </c>
      <c r="G7" s="88">
        <v>2023</v>
      </c>
      <c r="H7" s="87" t="s">
        <v>55</v>
      </c>
      <c r="I7" s="31">
        <v>2021</v>
      </c>
      <c r="J7" s="32">
        <v>2022</v>
      </c>
      <c r="K7" s="479">
        <v>2023</v>
      </c>
      <c r="L7" s="480">
        <v>2024</v>
      </c>
      <c r="M7" s="101" t="s">
        <v>4</v>
      </c>
      <c r="N7" s="76" t="s">
        <v>5</v>
      </c>
      <c r="O7" s="102" t="s">
        <v>6</v>
      </c>
      <c r="P7" s="621"/>
    </row>
    <row r="8" spans="2:16" ht="24.75" customHeight="1" thickBot="1" x14ac:dyDescent="0.3">
      <c r="B8" s="79" t="s">
        <v>68</v>
      </c>
      <c r="C8" s="80" t="s">
        <v>69</v>
      </c>
      <c r="D8" s="93">
        <f>+D9</f>
        <v>11.46285628</v>
      </c>
      <c r="E8" s="37">
        <f>+E9</f>
        <v>0</v>
      </c>
      <c r="F8" s="40">
        <f t="shared" ref="F8:G8" si="0">+F9</f>
        <v>1.84908838</v>
      </c>
      <c r="G8" s="94">
        <f t="shared" si="0"/>
        <v>9.6137678999999991</v>
      </c>
      <c r="H8" s="93">
        <f>+H9</f>
        <v>11.46285628</v>
      </c>
      <c r="I8" s="37">
        <f>+I9</f>
        <v>0</v>
      </c>
      <c r="J8" s="40">
        <f t="shared" ref="J8:L8" si="1">+J9</f>
        <v>1.84908838</v>
      </c>
      <c r="K8" s="40">
        <f t="shared" si="1"/>
        <v>4.2264877500000004</v>
      </c>
      <c r="L8" s="94">
        <f t="shared" si="1"/>
        <v>5.3872801499999996</v>
      </c>
      <c r="M8" s="93">
        <f>+M9</f>
        <v>9.8890501999999998</v>
      </c>
      <c r="N8" s="78">
        <f>+N9</f>
        <v>6.24061939</v>
      </c>
      <c r="O8" s="104">
        <f>+O9</f>
        <v>1.0751379399999998</v>
      </c>
      <c r="P8" s="107"/>
    </row>
    <row r="9" spans="2:16" ht="24.75" customHeight="1" x14ac:dyDescent="0.25">
      <c r="B9" s="81" t="s">
        <v>70</v>
      </c>
      <c r="C9" s="82" t="s">
        <v>71</v>
      </c>
      <c r="D9" s="91">
        <f>+D10+D11</f>
        <v>11.46285628</v>
      </c>
      <c r="E9" s="38">
        <f t="shared" ref="E9:O9" si="2">+E10+E11</f>
        <v>0</v>
      </c>
      <c r="F9" s="41">
        <f t="shared" si="2"/>
        <v>1.84908838</v>
      </c>
      <c r="G9" s="92">
        <f t="shared" si="2"/>
        <v>9.6137678999999991</v>
      </c>
      <c r="H9" s="91">
        <f t="shared" si="2"/>
        <v>11.46285628</v>
      </c>
      <c r="I9" s="38">
        <f t="shared" si="2"/>
        <v>0</v>
      </c>
      <c r="J9" s="41">
        <f t="shared" si="2"/>
        <v>1.84908838</v>
      </c>
      <c r="K9" s="41">
        <f t="shared" si="2"/>
        <v>4.2264877500000004</v>
      </c>
      <c r="L9" s="92">
        <f t="shared" ref="L9" si="3">+L10+L11</f>
        <v>5.3872801499999996</v>
      </c>
      <c r="M9" s="91">
        <f t="shared" si="2"/>
        <v>9.8890501999999998</v>
      </c>
      <c r="N9" s="77">
        <f t="shared" si="2"/>
        <v>6.24061939</v>
      </c>
      <c r="O9" s="103">
        <f t="shared" si="2"/>
        <v>1.0751379399999998</v>
      </c>
      <c r="P9" s="269" t="s">
        <v>408</v>
      </c>
    </row>
    <row r="10" spans="2:16" ht="24.75" customHeight="1" x14ac:dyDescent="0.25">
      <c r="B10" s="582" t="s">
        <v>303</v>
      </c>
      <c r="C10" s="314" t="s">
        <v>271</v>
      </c>
      <c r="D10" s="118">
        <f>SUM(E10:G10)</f>
        <v>6.07557613</v>
      </c>
      <c r="E10" s="47">
        <v>0</v>
      </c>
      <c r="F10" s="48">
        <v>1.84908838</v>
      </c>
      <c r="G10" s="119">
        <v>4.2264877500000004</v>
      </c>
      <c r="H10" s="118">
        <f>SUM(I10:L10)</f>
        <v>6.07557613</v>
      </c>
      <c r="I10" s="47">
        <v>0</v>
      </c>
      <c r="J10" s="48">
        <v>1.84908838</v>
      </c>
      <c r="K10" s="48">
        <v>4.2264877500000004</v>
      </c>
      <c r="L10" s="119">
        <v>0</v>
      </c>
      <c r="M10" s="183">
        <v>4.3731022099999999</v>
      </c>
      <c r="N10" s="184">
        <v>3.5049824699999999</v>
      </c>
      <c r="O10" s="184">
        <v>1.0751379399999998</v>
      </c>
      <c r="P10" s="109" t="s">
        <v>72</v>
      </c>
    </row>
    <row r="11" spans="2:16" ht="24.75" customHeight="1" thickBot="1" x14ac:dyDescent="0.3">
      <c r="B11" s="507" t="s">
        <v>477</v>
      </c>
      <c r="C11" s="314" t="s">
        <v>454</v>
      </c>
      <c r="D11" s="118">
        <f>SUM(E11:G11)</f>
        <v>5.3872801499999996</v>
      </c>
      <c r="E11" s="47">
        <v>0</v>
      </c>
      <c r="F11" s="48">
        <v>0</v>
      </c>
      <c r="G11" s="447">
        <v>5.3872801499999996</v>
      </c>
      <c r="H11" s="118">
        <f>SUM(I11:L11)</f>
        <v>5.3872801499999996</v>
      </c>
      <c r="I11" s="47">
        <v>0</v>
      </c>
      <c r="J11" s="48">
        <v>0</v>
      </c>
      <c r="K11" s="48">
        <v>0</v>
      </c>
      <c r="L11" s="119">
        <v>5.3872801499999996</v>
      </c>
      <c r="M11" s="183">
        <v>5.5159479899999999</v>
      </c>
      <c r="N11" s="184">
        <v>2.7356369200000001</v>
      </c>
      <c r="O11" s="123">
        <v>0</v>
      </c>
      <c r="P11" s="109" t="s">
        <v>72</v>
      </c>
    </row>
    <row r="12" spans="2:16" ht="25.5" customHeight="1" thickBot="1" x14ac:dyDescent="0.3">
      <c r="B12" s="79" t="s">
        <v>150</v>
      </c>
      <c r="C12" s="80" t="s">
        <v>151</v>
      </c>
      <c r="D12" s="93">
        <f>+D13</f>
        <v>18.010630190000004</v>
      </c>
      <c r="E12" s="37">
        <f t="shared" ref="E12:O12" si="4">+E13</f>
        <v>7.5703251299999996</v>
      </c>
      <c r="F12" s="40">
        <f t="shared" si="4"/>
        <v>6.2969130200000007</v>
      </c>
      <c r="G12" s="94">
        <f t="shared" si="4"/>
        <v>4.1433920400000002</v>
      </c>
      <c r="H12" s="93">
        <f>+H13</f>
        <v>18.010630190000004</v>
      </c>
      <c r="I12" s="37">
        <f t="shared" si="4"/>
        <v>7.5703251299999996</v>
      </c>
      <c r="J12" s="40">
        <f t="shared" si="4"/>
        <v>6.2969130200000007</v>
      </c>
      <c r="K12" s="40">
        <f t="shared" si="4"/>
        <v>0.25631378999999999</v>
      </c>
      <c r="L12" s="94">
        <f t="shared" si="4"/>
        <v>3.8870782500000001</v>
      </c>
      <c r="M12" s="93">
        <f t="shared" si="4"/>
        <v>20.446149990000002</v>
      </c>
      <c r="N12" s="78">
        <f t="shared" si="4"/>
        <v>18.898985060000005</v>
      </c>
      <c r="O12" s="104">
        <f t="shared" si="4"/>
        <v>16.975592300000002</v>
      </c>
      <c r="P12" s="107"/>
    </row>
    <row r="13" spans="2:16" ht="20.25" customHeight="1" x14ac:dyDescent="0.25">
      <c r="B13" s="81" t="s">
        <v>152</v>
      </c>
      <c r="C13" s="82" t="s">
        <v>153</v>
      </c>
      <c r="D13" s="91">
        <f t="shared" ref="D13:O13" si="5">SUM(D14:D22)</f>
        <v>18.010630190000004</v>
      </c>
      <c r="E13" s="38">
        <f t="shared" si="5"/>
        <v>7.5703251299999996</v>
      </c>
      <c r="F13" s="41">
        <f t="shared" si="5"/>
        <v>6.2969130200000007</v>
      </c>
      <c r="G13" s="92">
        <f t="shared" si="5"/>
        <v>4.1433920400000002</v>
      </c>
      <c r="H13" s="91">
        <f t="shared" si="5"/>
        <v>18.010630190000004</v>
      </c>
      <c r="I13" s="38">
        <f t="shared" si="5"/>
        <v>7.5703251299999996</v>
      </c>
      <c r="J13" s="41">
        <f t="shared" si="5"/>
        <v>6.2969130200000007</v>
      </c>
      <c r="K13" s="41">
        <f t="shared" si="5"/>
        <v>0.25631378999999999</v>
      </c>
      <c r="L13" s="92">
        <f t="shared" si="5"/>
        <v>3.8870782500000001</v>
      </c>
      <c r="M13" s="91">
        <f t="shared" si="5"/>
        <v>20.446149990000002</v>
      </c>
      <c r="N13" s="77">
        <f t="shared" si="5"/>
        <v>18.898985060000005</v>
      </c>
      <c r="O13" s="103">
        <f t="shared" si="5"/>
        <v>16.975592300000002</v>
      </c>
      <c r="P13" s="108" t="s">
        <v>409</v>
      </c>
    </row>
    <row r="14" spans="2:16" ht="20.25" customHeight="1" x14ac:dyDescent="0.25">
      <c r="B14" s="129" t="s">
        <v>327</v>
      </c>
      <c r="C14" s="66" t="s">
        <v>254</v>
      </c>
      <c r="D14" s="118">
        <f t="shared" ref="D14:D22" si="6">SUM(E14:G14)</f>
        <v>12.87887066</v>
      </c>
      <c r="E14" s="293">
        <v>6.9416500000000001</v>
      </c>
      <c r="F14" s="48">
        <v>5.9372206600000004</v>
      </c>
      <c r="G14" s="119">
        <v>0</v>
      </c>
      <c r="H14" s="118">
        <f>SUM(I14:L14)</f>
        <v>12.87887066</v>
      </c>
      <c r="I14" s="47">
        <v>6.9416500000000001</v>
      </c>
      <c r="J14" s="48">
        <v>5.9372206600000004</v>
      </c>
      <c r="K14" s="48">
        <v>0</v>
      </c>
      <c r="L14" s="119">
        <v>0</v>
      </c>
      <c r="M14" s="183">
        <v>15.749951690000001</v>
      </c>
      <c r="N14" s="184">
        <v>15.749951690000001</v>
      </c>
      <c r="O14" s="185">
        <v>15.749951690000001</v>
      </c>
      <c r="P14" s="109" t="s">
        <v>72</v>
      </c>
    </row>
    <row r="15" spans="2:16" ht="20.25" customHeight="1" x14ac:dyDescent="0.25">
      <c r="B15" s="129" t="s">
        <v>328</v>
      </c>
      <c r="C15" s="66" t="s">
        <v>154</v>
      </c>
      <c r="D15" s="118">
        <f t="shared" si="6"/>
        <v>0.36981069999999999</v>
      </c>
      <c r="E15" s="293">
        <v>9.1950160000000003E-2</v>
      </c>
      <c r="F15" s="48">
        <f>0.0746491+0.06428117</f>
        <v>0.13893026999999999</v>
      </c>
      <c r="G15" s="119">
        <f>0.0746491+0.06428117</f>
        <v>0.13893026999999999</v>
      </c>
      <c r="H15" s="118">
        <f t="shared" ref="H15:H22" si="7">SUM(I15:L15)</f>
        <v>0.36981069999999999</v>
      </c>
      <c r="I15" s="47">
        <v>9.1950160000000003E-2</v>
      </c>
      <c r="J15" s="48">
        <f>0.0746491+0.06428117</f>
        <v>0.13893026999999999</v>
      </c>
      <c r="K15" s="48">
        <f>0.0746491+0.06428117</f>
        <v>0.13893026999999999</v>
      </c>
      <c r="L15" s="119">
        <v>0</v>
      </c>
      <c r="M15" s="183">
        <v>0.26700000000000002</v>
      </c>
      <c r="N15" s="184">
        <v>0.26700000000000002</v>
      </c>
      <c r="O15" s="185">
        <v>0.26700000000000002</v>
      </c>
      <c r="P15" s="109" t="s">
        <v>79</v>
      </c>
    </row>
    <row r="16" spans="2:16" ht="20.25" customHeight="1" x14ac:dyDescent="0.25">
      <c r="B16" s="494" t="s">
        <v>482</v>
      </c>
      <c r="C16" s="66" t="s">
        <v>155</v>
      </c>
      <c r="D16" s="118">
        <f t="shared" si="6"/>
        <v>0.54951802999999999</v>
      </c>
      <c r="E16" s="293">
        <v>0.44115274999999998</v>
      </c>
      <c r="F16" s="48">
        <v>0.10836527999999999</v>
      </c>
      <c r="G16" s="119">
        <v>0</v>
      </c>
      <c r="H16" s="118">
        <f t="shared" si="7"/>
        <v>0.54951802999999999</v>
      </c>
      <c r="I16" s="47">
        <v>0.44115274999999998</v>
      </c>
      <c r="J16" s="48">
        <v>0.10836527999999999</v>
      </c>
      <c r="K16" s="48">
        <v>0</v>
      </c>
      <c r="L16" s="119">
        <v>0</v>
      </c>
      <c r="M16" s="183">
        <v>0.48170570999999995</v>
      </c>
      <c r="N16" s="184">
        <v>0.48170570999999995</v>
      </c>
      <c r="O16" s="173">
        <v>7.0206919999999992E-2</v>
      </c>
      <c r="P16" s="109" t="s">
        <v>79</v>
      </c>
    </row>
    <row r="17" spans="2:16" ht="20.25" customHeight="1" x14ac:dyDescent="0.25">
      <c r="B17" s="494" t="s">
        <v>311</v>
      </c>
      <c r="C17" s="66" t="s">
        <v>253</v>
      </c>
      <c r="D17" s="118">
        <f t="shared" si="6"/>
        <v>0.32535255000000002</v>
      </c>
      <c r="E17" s="293">
        <v>9.5572219999999999E-2</v>
      </c>
      <c r="F17" s="48">
        <v>0.11239681</v>
      </c>
      <c r="G17" s="333">
        <v>0.11738352000000001</v>
      </c>
      <c r="H17" s="118">
        <f t="shared" si="7"/>
        <v>0.32535255000000002</v>
      </c>
      <c r="I17" s="47">
        <v>9.5572219999999999E-2</v>
      </c>
      <c r="J17" s="48">
        <v>0.11239681</v>
      </c>
      <c r="K17" s="424">
        <v>0.11738352000000001</v>
      </c>
      <c r="L17" s="333">
        <v>0</v>
      </c>
      <c r="M17" s="183">
        <v>0.32535700000000001</v>
      </c>
      <c r="N17" s="184">
        <v>0.32535700000000001</v>
      </c>
      <c r="O17" s="185">
        <v>0.32535700000000001</v>
      </c>
      <c r="P17" s="109" t="s">
        <v>79</v>
      </c>
    </row>
    <row r="18" spans="2:16" ht="20.25" customHeight="1" x14ac:dyDescent="0.25">
      <c r="B18" s="494" t="s">
        <v>505</v>
      </c>
      <c r="C18" s="66" t="s">
        <v>506</v>
      </c>
      <c r="D18" s="118">
        <f t="shared" ref="D18" si="8">SUM(E18:G18)</f>
        <v>0.67090992999999999</v>
      </c>
      <c r="E18" s="293">
        <v>0</v>
      </c>
      <c r="F18" s="48">
        <v>0</v>
      </c>
      <c r="G18" s="446">
        <f>0.67090993</f>
        <v>0.67090992999999999</v>
      </c>
      <c r="H18" s="118">
        <f t="shared" ref="H18" si="9">SUM(I18:L18)</f>
        <v>0.67090992999999999</v>
      </c>
      <c r="I18" s="47">
        <v>0</v>
      </c>
      <c r="J18" s="48">
        <v>0</v>
      </c>
      <c r="K18" s="424">
        <v>0</v>
      </c>
      <c r="L18" s="333">
        <v>0.67090992999999999</v>
      </c>
      <c r="M18" s="183">
        <v>0.81089118000000004</v>
      </c>
      <c r="N18" s="184">
        <v>0.81086290999999999</v>
      </c>
      <c r="O18" s="185">
        <v>0.56307668999999994</v>
      </c>
      <c r="P18" s="109" t="s">
        <v>79</v>
      </c>
    </row>
    <row r="19" spans="2:16" ht="20.25" customHeight="1" x14ac:dyDescent="0.25">
      <c r="B19" s="494" t="s">
        <v>483</v>
      </c>
      <c r="C19" s="66" t="s">
        <v>507</v>
      </c>
      <c r="D19" s="118">
        <f t="shared" si="6"/>
        <v>0.80314996000000005</v>
      </c>
      <c r="E19" s="293">
        <v>0</v>
      </c>
      <c r="F19" s="48">
        <v>0</v>
      </c>
      <c r="G19" s="446">
        <f>0.80314996</f>
        <v>0.80314996000000005</v>
      </c>
      <c r="H19" s="118">
        <f t="shared" si="7"/>
        <v>0.80314996000000005</v>
      </c>
      <c r="I19" s="293">
        <v>0</v>
      </c>
      <c r="J19" s="48">
        <v>0</v>
      </c>
      <c r="K19" s="424">
        <v>0</v>
      </c>
      <c r="L19" s="333">
        <v>0.80314996000000005</v>
      </c>
      <c r="M19" s="183">
        <v>0.7570728000000001</v>
      </c>
      <c r="N19" s="184">
        <v>0.7570728000000001</v>
      </c>
      <c r="O19" s="123">
        <v>0</v>
      </c>
      <c r="P19" s="109" t="s">
        <v>79</v>
      </c>
    </row>
    <row r="20" spans="2:16" ht="20.25" customHeight="1" x14ac:dyDescent="0.25">
      <c r="B20" s="494" t="s">
        <v>484</v>
      </c>
      <c r="C20" s="66" t="s">
        <v>508</v>
      </c>
      <c r="D20" s="118">
        <f t="shared" si="6"/>
        <v>0.53333333000000005</v>
      </c>
      <c r="E20" s="293">
        <v>0</v>
      </c>
      <c r="F20" s="48">
        <v>0</v>
      </c>
      <c r="G20" s="446">
        <f>0.53333333</f>
        <v>0.53333333000000005</v>
      </c>
      <c r="H20" s="118">
        <f t="shared" si="7"/>
        <v>0.53333333000000005</v>
      </c>
      <c r="I20" s="293">
        <v>0</v>
      </c>
      <c r="J20" s="48">
        <v>0</v>
      </c>
      <c r="K20" s="424">
        <v>0</v>
      </c>
      <c r="L20" s="333">
        <v>0.53333333000000005</v>
      </c>
      <c r="M20" s="183">
        <v>0.64532774000000004</v>
      </c>
      <c r="N20" s="122">
        <v>0</v>
      </c>
      <c r="O20" s="123">
        <v>0</v>
      </c>
      <c r="P20" s="109" t="s">
        <v>79</v>
      </c>
    </row>
    <row r="21" spans="2:16" ht="20.25" customHeight="1" x14ac:dyDescent="0.25">
      <c r="B21" s="494" t="s">
        <v>504</v>
      </c>
      <c r="C21" s="66" t="s">
        <v>509</v>
      </c>
      <c r="D21" s="118">
        <f t="shared" ref="D21" si="10">SUM(E21:G21)</f>
        <v>0.99177990000000005</v>
      </c>
      <c r="E21" s="293">
        <v>0</v>
      </c>
      <c r="F21" s="48">
        <v>0</v>
      </c>
      <c r="G21" s="446">
        <f>0.9917799</f>
        <v>0.99177990000000005</v>
      </c>
      <c r="H21" s="118">
        <f t="shared" ref="H21" si="11">SUM(I21:L21)</f>
        <v>0.99177990000000005</v>
      </c>
      <c r="I21" s="293">
        <v>0</v>
      </c>
      <c r="J21" s="48">
        <v>0</v>
      </c>
      <c r="K21" s="424">
        <v>0</v>
      </c>
      <c r="L21" s="333">
        <v>0.99177990000000005</v>
      </c>
      <c r="M21" s="183">
        <v>0.53123494999999998</v>
      </c>
      <c r="N21" s="184">
        <v>0.50703494999999998</v>
      </c>
      <c r="O21" s="123">
        <v>0</v>
      </c>
      <c r="P21" s="109" t="s">
        <v>79</v>
      </c>
    </row>
    <row r="22" spans="2:16" ht="20.25" customHeight="1" thickBot="1" x14ac:dyDescent="0.3">
      <c r="B22" s="580" t="s">
        <v>527</v>
      </c>
      <c r="C22" s="66" t="s">
        <v>280</v>
      </c>
      <c r="D22" s="118">
        <f t="shared" si="6"/>
        <v>0.88790513000000004</v>
      </c>
      <c r="E22" s="303">
        <v>0</v>
      </c>
      <c r="F22" s="48">
        <v>0</v>
      </c>
      <c r="G22" s="119">
        <v>0.88790513000000004</v>
      </c>
      <c r="H22" s="118">
        <f t="shared" si="7"/>
        <v>0.88790513000000004</v>
      </c>
      <c r="I22" s="303">
        <v>0</v>
      </c>
      <c r="J22" s="48">
        <v>0</v>
      </c>
      <c r="K22" s="48">
        <v>0</v>
      </c>
      <c r="L22" s="119">
        <v>0.88790513000000004</v>
      </c>
      <c r="M22" s="183">
        <v>0.87760892000000001</v>
      </c>
      <c r="N22" s="122">
        <v>0</v>
      </c>
      <c r="O22" s="123">
        <v>0</v>
      </c>
      <c r="P22" s="109" t="s">
        <v>79</v>
      </c>
    </row>
    <row r="23" spans="2:16" ht="20.25" customHeight="1" thickBot="1" x14ac:dyDescent="0.3">
      <c r="B23" s="85" t="s">
        <v>65</v>
      </c>
      <c r="C23" s="86"/>
      <c r="D23" s="97">
        <f t="shared" ref="D23:N23" si="12">+D12+D8</f>
        <v>29.473486470000005</v>
      </c>
      <c r="E23" s="98">
        <f t="shared" si="12"/>
        <v>7.5703251299999996</v>
      </c>
      <c r="F23" s="99">
        <f t="shared" si="12"/>
        <v>8.1460014000000012</v>
      </c>
      <c r="G23" s="100">
        <f t="shared" si="12"/>
        <v>13.757159939999999</v>
      </c>
      <c r="H23" s="97">
        <f>+H12+H8</f>
        <v>29.473486470000005</v>
      </c>
      <c r="I23" s="98">
        <f t="shared" si="12"/>
        <v>7.5703251299999996</v>
      </c>
      <c r="J23" s="99">
        <f t="shared" si="12"/>
        <v>8.1460014000000012</v>
      </c>
      <c r="K23" s="99">
        <f t="shared" si="12"/>
        <v>4.4828015400000005</v>
      </c>
      <c r="L23" s="100">
        <f t="shared" si="12"/>
        <v>9.2743584000000006</v>
      </c>
      <c r="M23" s="97">
        <f t="shared" si="12"/>
        <v>30.335200190000002</v>
      </c>
      <c r="N23" s="105">
        <f t="shared" si="12"/>
        <v>25.139604450000004</v>
      </c>
      <c r="O23" s="106">
        <f>+O12+O8</f>
        <v>18.050730240000004</v>
      </c>
      <c r="P23" s="110"/>
    </row>
    <row r="24" spans="2:16" ht="8.25" customHeight="1" thickTop="1" x14ac:dyDescent="0.25">
      <c r="B24" s="66"/>
    </row>
    <row r="25" spans="2:16" x14ac:dyDescent="0.25">
      <c r="B25" s="111" t="s">
        <v>25</v>
      </c>
      <c r="C25" s="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2:16" x14ac:dyDescent="0.25">
      <c r="B26" s="111" t="s">
        <v>26</v>
      </c>
      <c r="D26" s="26"/>
      <c r="E26" s="26"/>
      <c r="F26" s="26"/>
      <c r="G26" s="26"/>
      <c r="H26" s="68"/>
      <c r="I26" s="26"/>
      <c r="J26" s="26"/>
      <c r="K26" s="26"/>
      <c r="L26" s="26"/>
      <c r="M26" s="26"/>
      <c r="N26" s="26"/>
      <c r="O26" s="26"/>
    </row>
    <row r="27" spans="2:16" x14ac:dyDescent="0.25">
      <c r="B27" s="111" t="s">
        <v>267</v>
      </c>
    </row>
    <row r="28" spans="2:16" x14ac:dyDescent="0.25">
      <c r="B28" s="112" t="s">
        <v>266</v>
      </c>
    </row>
    <row r="29" spans="2:16" x14ac:dyDescent="0.25">
      <c r="B29" s="112" t="s">
        <v>66</v>
      </c>
    </row>
    <row r="30" spans="2:16" x14ac:dyDescent="0.25">
      <c r="C30" s="7"/>
      <c r="P30" s="8"/>
    </row>
    <row r="31" spans="2:16" x14ac:dyDescent="0.25">
      <c r="C31" s="27"/>
    </row>
    <row r="32" spans="2:16" x14ac:dyDescent="0.25">
      <c r="C32" s="27"/>
      <c r="I32" s="207"/>
      <c r="J32" s="207"/>
      <c r="K32" s="207"/>
      <c r="L32" s="207"/>
    </row>
    <row r="33" spans="3:3" x14ac:dyDescent="0.25">
      <c r="C33" s="27"/>
    </row>
    <row r="34" spans="3:3" x14ac:dyDescent="0.25">
      <c r="C34" s="27"/>
    </row>
    <row r="35" spans="3:3" x14ac:dyDescent="0.25">
      <c r="C35" s="27"/>
    </row>
    <row r="36" spans="3:3" x14ac:dyDescent="0.25">
      <c r="C36" s="27"/>
    </row>
    <row r="37" spans="3:3" x14ac:dyDescent="0.25">
      <c r="C37" s="27"/>
    </row>
    <row r="38" spans="3:3" x14ac:dyDescent="0.25">
      <c r="C38" s="27"/>
    </row>
    <row r="39" spans="3:3" x14ac:dyDescent="0.25">
      <c r="C39" s="27"/>
    </row>
    <row r="40" spans="3:3" x14ac:dyDescent="0.25">
      <c r="C40" s="27"/>
    </row>
    <row r="41" spans="3:3" x14ac:dyDescent="0.25">
      <c r="C41" s="27"/>
    </row>
    <row r="43" spans="3:3" x14ac:dyDescent="0.25">
      <c r="C43" s="7"/>
    </row>
    <row r="45" spans="3:3" x14ac:dyDescent="0.25">
      <c r="C45" s="7"/>
    </row>
    <row r="47" spans="3:3" x14ac:dyDescent="0.25">
      <c r="C47" s="7"/>
    </row>
  </sheetData>
  <mergeCells count="8">
    <mergeCell ref="B2:P2"/>
    <mergeCell ref="B3:P3"/>
    <mergeCell ref="B5:C7"/>
    <mergeCell ref="P5:P7"/>
    <mergeCell ref="D5:K5"/>
    <mergeCell ref="M5:O6"/>
    <mergeCell ref="D6:G6"/>
    <mergeCell ref="H6:L6"/>
  </mergeCells>
  <hyperlinks>
    <hyperlink ref="E15" r:id="rId1" display="https://www.sanidad.gob.es/organizacion/consejoInterterri/docs/1402.pdf"/>
    <hyperlink ref="E16" r:id="rId2" display="https://www.sanidad.gob.es/organizacion/consejoInterterri/docs/1403.pdf"/>
    <hyperlink ref="E14" r:id="rId3" display="https://www.sanidad.gob.es/organizacion/consejoInterterri/docs/1369.pdf"/>
    <hyperlink ref="C10" r:id="rId4"/>
    <hyperlink ref="E17" r:id="rId5" display="https://www.sanidad.gob.es/organizacion/consejoInterterri/docs/1406.pdf"/>
    <hyperlink ref="G17" r:id="rId6" display="https://www.sanidad.gob.es/organizacion/consejoInterterri/docs/1534.pdf"/>
    <hyperlink ref="K17" r:id="rId7" display="https://www.sanidad.gob.es/organizacion/consejoInterterri/docs/1534.pdf"/>
    <hyperlink ref="G19" r:id="rId8" display="https://www.sanidad.gob.es/organizacion/consejoInterterri/docs/1574.pdf"/>
    <hyperlink ref="C11" r:id="rId9" display="* Transformación digital y modernización de las AAPP-Línea 6 (Atención Primaria)"/>
    <hyperlink ref="G11" r:id="rId10" display="https://www.sanidad.gob.es/organizacion/consejoInterterri/docs/1573.pdf"/>
    <hyperlink ref="G20" r:id="rId11" display="https://www.sanidad.gob.es/organizacion/consejoInterterri/docs/1575.pdf"/>
    <hyperlink ref="G21" r:id="rId12" display="https://www.sanidad.gob.es/organizacion/consejoInterterri/docs/1575.pdf"/>
    <hyperlink ref="G18" r:id="rId13" display="https://www.sanidad.gob.es/organizacion/consejoInterterri/docs/1574.pdf"/>
    <hyperlink ref="K18" r:id="rId14" display="https://www.sanidad.gob.es/organizacion/consejoInterterri/docs/1534.pdf"/>
  </hyperlinks>
  <pageMargins left="0" right="0" top="0.74803149606299213" bottom="0.74803149606299213" header="0.31496062992125984" footer="0.31496062992125984"/>
  <pageSetup paperSize="9" scale="65" fitToHeight="0" orientation="landscape" verticalDpi="0" r:id="rId15"/>
  <drawing r:id="rId1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52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20.85546875" style="2" customWidth="1"/>
    <col min="3" max="3" width="85" style="1" customWidth="1"/>
    <col min="4" max="15" width="9" style="1" customWidth="1"/>
    <col min="16" max="18" width="14.42578125" style="1" customWidth="1"/>
    <col min="19" max="19" width="64.28515625" style="1" customWidth="1"/>
    <col min="20" max="22" width="11.42578125" style="1"/>
    <col min="23" max="23" width="47.140625" style="1" customWidth="1"/>
    <col min="24" max="16384" width="11.42578125" style="1"/>
  </cols>
  <sheetData>
    <row r="1" spans="2:19" ht="69.75" customHeight="1" x14ac:dyDescent="0.25"/>
    <row r="2" spans="2:19" ht="17.25" x14ac:dyDescent="0.25">
      <c r="B2" s="602" t="s">
        <v>460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</row>
    <row r="3" spans="2:19" ht="17.25" x14ac:dyDescent="0.25">
      <c r="B3" s="602" t="s">
        <v>129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</row>
    <row r="4" spans="2:19" ht="9" customHeight="1" thickBot="1" x14ac:dyDescent="0.3"/>
    <row r="5" spans="2:19" ht="19.5" customHeight="1" thickTop="1" thickBot="1" x14ac:dyDescent="0.3">
      <c r="B5" s="603" t="s">
        <v>51</v>
      </c>
      <c r="C5" s="604"/>
      <c r="D5" s="612" t="s">
        <v>52</v>
      </c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09"/>
      <c r="P5" s="612" t="s">
        <v>265</v>
      </c>
      <c r="Q5" s="613"/>
      <c r="R5" s="609"/>
      <c r="S5" s="619" t="s">
        <v>67</v>
      </c>
    </row>
    <row r="6" spans="2:19" ht="19.5" customHeight="1" thickTop="1" thickBot="1" x14ac:dyDescent="0.3">
      <c r="B6" s="605"/>
      <c r="C6" s="606"/>
      <c r="D6" s="616" t="s">
        <v>53</v>
      </c>
      <c r="E6" s="617"/>
      <c r="F6" s="617"/>
      <c r="G6" s="617"/>
      <c r="H6" s="617"/>
      <c r="I6" s="618"/>
      <c r="J6" s="616" t="s">
        <v>54</v>
      </c>
      <c r="K6" s="617"/>
      <c r="L6" s="617"/>
      <c r="M6" s="617"/>
      <c r="N6" s="617"/>
      <c r="O6" s="618"/>
      <c r="P6" s="614"/>
      <c r="Q6" s="615"/>
      <c r="R6" s="611"/>
      <c r="S6" s="620"/>
    </row>
    <row r="7" spans="2:19" ht="39.75" customHeight="1" thickBot="1" x14ac:dyDescent="0.3">
      <c r="B7" s="607"/>
      <c r="C7" s="608"/>
      <c r="D7" s="87" t="s">
        <v>55</v>
      </c>
      <c r="E7" s="31">
        <v>2020</v>
      </c>
      <c r="F7" s="31">
        <v>2021</v>
      </c>
      <c r="G7" s="32">
        <v>2022</v>
      </c>
      <c r="H7" s="32">
        <v>2023</v>
      </c>
      <c r="I7" s="88">
        <v>2024</v>
      </c>
      <c r="J7" s="87" t="s">
        <v>55</v>
      </c>
      <c r="K7" s="31">
        <v>2020</v>
      </c>
      <c r="L7" s="31">
        <v>2021</v>
      </c>
      <c r="M7" s="32">
        <v>2022</v>
      </c>
      <c r="N7" s="32">
        <v>2023</v>
      </c>
      <c r="O7" s="88">
        <v>2024</v>
      </c>
      <c r="P7" s="101" t="s">
        <v>4</v>
      </c>
      <c r="Q7" s="76" t="s">
        <v>5</v>
      </c>
      <c r="R7" s="102" t="s">
        <v>6</v>
      </c>
      <c r="S7" s="621"/>
    </row>
    <row r="8" spans="2:19" ht="18" customHeight="1" thickBot="1" x14ac:dyDescent="0.3">
      <c r="B8" s="79" t="s">
        <v>100</v>
      </c>
      <c r="C8" s="80" t="s">
        <v>101</v>
      </c>
      <c r="D8" s="93">
        <f>+D9+D23+D15</f>
        <v>77.890131789999998</v>
      </c>
      <c r="E8" s="37">
        <f>+E9+E23+E15</f>
        <v>6.2696070800000001</v>
      </c>
      <c r="F8" s="143">
        <f t="shared" ref="F8:R8" si="0">+F9+F23+F15</f>
        <v>32.292550130000002</v>
      </c>
      <c r="G8" s="40">
        <f>+G9+G23+G15</f>
        <v>22.496016999999998</v>
      </c>
      <c r="H8" s="143">
        <f t="shared" si="0"/>
        <v>8.221837579999999</v>
      </c>
      <c r="I8" s="504">
        <f t="shared" ref="I8" si="1">+I9+I23+I15</f>
        <v>8.6101200000000002</v>
      </c>
      <c r="J8" s="93">
        <f>+J9+J23+J15</f>
        <v>77.889792789999987</v>
      </c>
      <c r="K8" s="37">
        <f t="shared" si="0"/>
        <v>6.2696070800000001</v>
      </c>
      <c r="L8" s="143">
        <f t="shared" si="0"/>
        <v>32.292211130000005</v>
      </c>
      <c r="M8" s="40">
        <f t="shared" si="0"/>
        <v>22.496016999999998</v>
      </c>
      <c r="N8" s="40">
        <f t="shared" si="0"/>
        <v>8.221837579999999</v>
      </c>
      <c r="O8" s="504">
        <f t="shared" si="0"/>
        <v>8.6101200000000002</v>
      </c>
      <c r="P8" s="93">
        <f t="shared" si="0"/>
        <v>61.8041974</v>
      </c>
      <c r="Q8" s="78">
        <f t="shared" si="0"/>
        <v>61.163282129999999</v>
      </c>
      <c r="R8" s="104">
        <f t="shared" si="0"/>
        <v>55.21741188</v>
      </c>
      <c r="S8" s="107"/>
    </row>
    <row r="9" spans="2:19" ht="29.25" customHeight="1" x14ac:dyDescent="0.25">
      <c r="B9" s="81" t="s">
        <v>102</v>
      </c>
      <c r="C9" s="193" t="s">
        <v>130</v>
      </c>
      <c r="D9" s="189">
        <f>SUM(D10:D14)</f>
        <v>26.192893579999996</v>
      </c>
      <c r="E9" s="54">
        <f t="shared" ref="E9:R9" si="2">SUM(E10:E14)</f>
        <v>0</v>
      </c>
      <c r="F9" s="292">
        <f t="shared" si="2"/>
        <v>19.46726</v>
      </c>
      <c r="G9" s="55">
        <f t="shared" si="2"/>
        <v>6.1632790000000002</v>
      </c>
      <c r="H9" s="267">
        <f t="shared" si="2"/>
        <v>0.56235458000000005</v>
      </c>
      <c r="I9" s="505">
        <f t="shared" ref="I9" si="3">SUM(I10:I14)</f>
        <v>0</v>
      </c>
      <c r="J9" s="189">
        <f>SUM(J10:J14)</f>
        <v>26.192893579999996</v>
      </c>
      <c r="K9" s="54">
        <f t="shared" si="2"/>
        <v>0</v>
      </c>
      <c r="L9" s="267">
        <f t="shared" si="2"/>
        <v>19.46726</v>
      </c>
      <c r="M9" s="290">
        <f t="shared" si="2"/>
        <v>6.1632790000000002</v>
      </c>
      <c r="N9" s="55">
        <f t="shared" si="2"/>
        <v>0.56235458000000005</v>
      </c>
      <c r="O9" s="505">
        <f t="shared" si="2"/>
        <v>0</v>
      </c>
      <c r="P9" s="189">
        <f t="shared" si="2"/>
        <v>25.684967909999997</v>
      </c>
      <c r="Q9" s="188">
        <f t="shared" si="2"/>
        <v>25.684967909999997</v>
      </c>
      <c r="R9" s="195">
        <f t="shared" si="2"/>
        <v>24.298809539999997</v>
      </c>
      <c r="S9" s="269" t="s">
        <v>411</v>
      </c>
    </row>
    <row r="10" spans="2:19" ht="20.25" customHeight="1" x14ac:dyDescent="0.25">
      <c r="B10" s="408" t="s">
        <v>419</v>
      </c>
      <c r="C10" s="117" t="s">
        <v>283</v>
      </c>
      <c r="D10" s="179">
        <f>SUM(F10:I10)</f>
        <v>1.1243545800000001</v>
      </c>
      <c r="E10" s="56">
        <v>0</v>
      </c>
      <c r="F10" s="180">
        <v>0</v>
      </c>
      <c r="G10" s="329">
        <v>0.56200000000000006</v>
      </c>
      <c r="H10" s="329">
        <v>0.56235458000000005</v>
      </c>
      <c r="I10" s="409">
        <v>0</v>
      </c>
      <c r="J10" s="179">
        <f>SUM(L10:O10)</f>
        <v>1.1243545800000001</v>
      </c>
      <c r="K10" s="56">
        <v>0</v>
      </c>
      <c r="L10" s="180">
        <v>0</v>
      </c>
      <c r="M10" s="57">
        <v>0.56200000000000006</v>
      </c>
      <c r="N10" s="57">
        <v>0.56235458000000005</v>
      </c>
      <c r="O10" s="409">
        <v>0</v>
      </c>
      <c r="P10" s="184">
        <v>1.0940671400000002</v>
      </c>
      <c r="Q10" s="184">
        <v>1.0940671400000002</v>
      </c>
      <c r="R10" s="185">
        <v>1.0288173899999999</v>
      </c>
      <c r="S10" s="124" t="s">
        <v>79</v>
      </c>
    </row>
    <row r="11" spans="2:19" ht="20.25" customHeight="1" x14ac:dyDescent="0.25">
      <c r="B11" s="339" t="s">
        <v>317</v>
      </c>
      <c r="C11" s="117" t="s">
        <v>131</v>
      </c>
      <c r="D11" s="179">
        <f t="shared" ref="D11:D14" si="4">SUM(F11:I11)</f>
        <v>3.193597</v>
      </c>
      <c r="E11" s="56">
        <v>0</v>
      </c>
      <c r="F11" s="180">
        <v>3.193597</v>
      </c>
      <c r="G11" s="57">
        <v>0</v>
      </c>
      <c r="H11" s="180">
        <v>0</v>
      </c>
      <c r="I11" s="411">
        <v>0</v>
      </c>
      <c r="J11" s="179">
        <f t="shared" ref="J11:J14" si="5">SUM(L11:O11)</f>
        <v>3.193597</v>
      </c>
      <c r="K11" s="56">
        <v>0</v>
      </c>
      <c r="L11" s="180">
        <v>3.193597</v>
      </c>
      <c r="M11" s="57">
        <v>0</v>
      </c>
      <c r="N11" s="57">
        <v>0</v>
      </c>
      <c r="O11" s="411">
        <v>0</v>
      </c>
      <c r="P11" s="183">
        <v>3.1932227900000001</v>
      </c>
      <c r="Q11" s="184">
        <v>3.1932227900000001</v>
      </c>
      <c r="R11" s="185">
        <v>3.1932227900000001</v>
      </c>
      <c r="S11" s="124" t="s">
        <v>79</v>
      </c>
    </row>
    <row r="12" spans="2:19" ht="20.25" customHeight="1" x14ac:dyDescent="0.25">
      <c r="B12" s="339" t="s">
        <v>318</v>
      </c>
      <c r="C12" s="117" t="s">
        <v>132</v>
      </c>
      <c r="D12" s="179">
        <f t="shared" si="4"/>
        <v>15.677040999999999</v>
      </c>
      <c r="E12" s="56">
        <v>0</v>
      </c>
      <c r="F12" s="180">
        <v>15.677040999999999</v>
      </c>
      <c r="G12" s="57">
        <v>0</v>
      </c>
      <c r="H12" s="180">
        <v>0</v>
      </c>
      <c r="I12" s="411">
        <v>0</v>
      </c>
      <c r="J12" s="179">
        <f t="shared" si="5"/>
        <v>15.677040999999999</v>
      </c>
      <c r="K12" s="56">
        <v>0</v>
      </c>
      <c r="L12" s="180">
        <v>15.677040999999999</v>
      </c>
      <c r="M12" s="57">
        <v>0</v>
      </c>
      <c r="N12" s="57">
        <v>0</v>
      </c>
      <c r="O12" s="411">
        <v>0</v>
      </c>
      <c r="P12" s="183">
        <v>15.673928220000001</v>
      </c>
      <c r="Q12" s="184">
        <v>15.673928220000001</v>
      </c>
      <c r="R12" s="185">
        <v>14.6555196</v>
      </c>
      <c r="S12" s="124" t="s">
        <v>79</v>
      </c>
    </row>
    <row r="13" spans="2:19" ht="20.25" customHeight="1" x14ac:dyDescent="0.25">
      <c r="B13" s="339" t="s">
        <v>320</v>
      </c>
      <c r="C13" s="117" t="s">
        <v>133</v>
      </c>
      <c r="D13" s="179">
        <f t="shared" si="4"/>
        <v>0.361794</v>
      </c>
      <c r="E13" s="56">
        <v>0</v>
      </c>
      <c r="F13" s="180">
        <v>0.361794</v>
      </c>
      <c r="G13" s="57">
        <v>0</v>
      </c>
      <c r="H13" s="180">
        <v>0</v>
      </c>
      <c r="I13" s="411">
        <v>0</v>
      </c>
      <c r="J13" s="179">
        <f t="shared" si="5"/>
        <v>0.361794</v>
      </c>
      <c r="K13" s="56">
        <v>0</v>
      </c>
      <c r="L13" s="180">
        <v>0.361794</v>
      </c>
      <c r="M13" s="57">
        <v>0</v>
      </c>
      <c r="N13" s="57">
        <v>0</v>
      </c>
      <c r="O13" s="411">
        <v>0</v>
      </c>
      <c r="P13" s="183">
        <v>0.30249999999999999</v>
      </c>
      <c r="Q13" s="184">
        <v>0.30249999999999999</v>
      </c>
      <c r="R13" s="123">
        <v>0</v>
      </c>
      <c r="S13" s="124" t="s">
        <v>79</v>
      </c>
    </row>
    <row r="14" spans="2:19" ht="20.25" customHeight="1" x14ac:dyDescent="0.25">
      <c r="B14" s="339" t="s">
        <v>319</v>
      </c>
      <c r="C14" s="117" t="s">
        <v>134</v>
      </c>
      <c r="D14" s="179">
        <f t="shared" si="4"/>
        <v>5.8361070000000002</v>
      </c>
      <c r="E14" s="56">
        <v>0</v>
      </c>
      <c r="F14" s="180">
        <v>0.23482800000000001</v>
      </c>
      <c r="G14" s="291">
        <v>5.6012789999999999</v>
      </c>
      <c r="H14" s="180">
        <v>0</v>
      </c>
      <c r="I14" s="411">
        <v>0</v>
      </c>
      <c r="J14" s="179">
        <f t="shared" si="5"/>
        <v>5.8361070000000002</v>
      </c>
      <c r="K14" s="56">
        <v>0</v>
      </c>
      <c r="L14" s="180">
        <v>0.23482800000000001</v>
      </c>
      <c r="M14" s="57">
        <v>5.6012789999999999</v>
      </c>
      <c r="N14" s="57">
        <v>0</v>
      </c>
      <c r="O14" s="411">
        <v>0</v>
      </c>
      <c r="P14" s="183">
        <v>5.4212497599999994</v>
      </c>
      <c r="Q14" s="184">
        <v>5.4212497599999994</v>
      </c>
      <c r="R14" s="185">
        <v>5.4212497599999994</v>
      </c>
      <c r="S14" s="124" t="s">
        <v>72</v>
      </c>
    </row>
    <row r="15" spans="2:19" ht="29.25" customHeight="1" x14ac:dyDescent="0.25">
      <c r="B15" s="127" t="s">
        <v>106</v>
      </c>
      <c r="C15" s="128" t="s">
        <v>107</v>
      </c>
      <c r="D15" s="137">
        <f>SUM(D16:D22)</f>
        <v>22.08990021</v>
      </c>
      <c r="E15" s="149">
        <f t="shared" ref="E15:R15" si="6">SUM(E16:E22)</f>
        <v>6.2696070800000001</v>
      </c>
      <c r="F15" s="149">
        <f t="shared" si="6"/>
        <v>6.4743281300000008</v>
      </c>
      <c r="G15" s="60">
        <f t="shared" si="6"/>
        <v>6.2737150000000002</v>
      </c>
      <c r="H15" s="60">
        <f t="shared" si="6"/>
        <v>1.3169999999999999</v>
      </c>
      <c r="I15" s="410">
        <f t="shared" si="6"/>
        <v>1.75525</v>
      </c>
      <c r="J15" s="137">
        <f t="shared" si="6"/>
        <v>22.08990021</v>
      </c>
      <c r="K15" s="149">
        <f t="shared" si="6"/>
        <v>6.2696070800000001</v>
      </c>
      <c r="L15" s="149">
        <f t="shared" si="6"/>
        <v>6.4743281300000008</v>
      </c>
      <c r="M15" s="60">
        <f t="shared" si="6"/>
        <v>6.2737150000000002</v>
      </c>
      <c r="N15" s="60">
        <f t="shared" si="6"/>
        <v>1.3169999999999999</v>
      </c>
      <c r="O15" s="410">
        <f t="shared" si="6"/>
        <v>1.75525</v>
      </c>
      <c r="P15" s="176">
        <f t="shared" si="6"/>
        <v>8.7264868599999996</v>
      </c>
      <c r="Q15" s="176">
        <f t="shared" si="6"/>
        <v>8.7264868599999996</v>
      </c>
      <c r="R15" s="177">
        <f t="shared" si="6"/>
        <v>8.5902244899999989</v>
      </c>
      <c r="S15" s="140" t="s">
        <v>410</v>
      </c>
    </row>
    <row r="16" spans="2:19" ht="20.25" customHeight="1" x14ac:dyDescent="0.25">
      <c r="B16" s="408" t="s">
        <v>370</v>
      </c>
      <c r="C16" s="117" t="s">
        <v>136</v>
      </c>
      <c r="D16" s="179">
        <f>SUM(E16:I16)</f>
        <v>0.12238079</v>
      </c>
      <c r="E16" s="56">
        <v>5.2931649999999997E-2</v>
      </c>
      <c r="F16" s="180">
        <v>6.9449140000000006E-2</v>
      </c>
      <c r="G16" s="57">
        <v>0</v>
      </c>
      <c r="H16" s="180">
        <v>0</v>
      </c>
      <c r="I16" s="411">
        <v>0</v>
      </c>
      <c r="J16" s="179">
        <f>SUM(K16:O16)</f>
        <v>0.12238079</v>
      </c>
      <c r="K16" s="56">
        <v>5.2931649999999997E-2</v>
      </c>
      <c r="L16" s="180">
        <v>6.9449140000000006E-2</v>
      </c>
      <c r="M16" s="57">
        <v>0</v>
      </c>
      <c r="N16" s="57">
        <v>0</v>
      </c>
      <c r="O16" s="411">
        <v>0</v>
      </c>
      <c r="P16" s="121">
        <v>0</v>
      </c>
      <c r="Q16" s="122">
        <v>0</v>
      </c>
      <c r="R16" s="123">
        <v>0</v>
      </c>
      <c r="S16" s="109" t="s">
        <v>72</v>
      </c>
    </row>
    <row r="17" spans="2:20" ht="20.25" customHeight="1" x14ac:dyDescent="0.25">
      <c r="B17" s="538" t="s">
        <v>321</v>
      </c>
      <c r="C17" s="117" t="s">
        <v>135</v>
      </c>
      <c r="D17" s="179">
        <f t="shared" ref="D17:D22" si="7">SUM(E17:I17)</f>
        <v>7.94598271</v>
      </c>
      <c r="E17" s="56">
        <v>3.0781292800000002</v>
      </c>
      <c r="F17" s="180">
        <v>3.6678534300000001</v>
      </c>
      <c r="G17" s="57">
        <v>1.2</v>
      </c>
      <c r="H17" s="57">
        <v>0</v>
      </c>
      <c r="I17" s="513">
        <v>0</v>
      </c>
      <c r="J17" s="522">
        <f>SUM(K17:O17)</f>
        <v>7.94598271</v>
      </c>
      <c r="K17" s="56">
        <v>3.0781292800000002</v>
      </c>
      <c r="L17" s="180">
        <v>3.6678534300000001</v>
      </c>
      <c r="M17" s="57">
        <v>1.2</v>
      </c>
      <c r="N17" s="57">
        <v>0</v>
      </c>
      <c r="O17" s="523">
        <v>0</v>
      </c>
      <c r="P17" s="184">
        <v>1.8555255099999999</v>
      </c>
      <c r="Q17" s="184">
        <v>1.8555255099999999</v>
      </c>
      <c r="R17" s="185">
        <v>1.7462978899999997</v>
      </c>
      <c r="S17" s="109" t="s">
        <v>79</v>
      </c>
    </row>
    <row r="18" spans="2:20" ht="20.25" customHeight="1" x14ac:dyDescent="0.25">
      <c r="B18" s="538" t="s">
        <v>371</v>
      </c>
      <c r="C18" s="117" t="s">
        <v>137</v>
      </c>
      <c r="D18" s="179">
        <f t="shared" si="7"/>
        <v>1.88847312</v>
      </c>
      <c r="E18" s="56">
        <v>0.22339756</v>
      </c>
      <c r="F18" s="180">
        <v>0.22077556000000001</v>
      </c>
      <c r="G18" s="57">
        <v>0.39929999999999999</v>
      </c>
      <c r="H18" s="57">
        <v>0.33</v>
      </c>
      <c r="I18" s="532">
        <v>0.71499999999999997</v>
      </c>
      <c r="J18" s="522">
        <f t="shared" ref="J18:J22" si="8">SUM(K18:O18)</f>
        <v>1.88847312</v>
      </c>
      <c r="K18" s="56">
        <v>0.22339756</v>
      </c>
      <c r="L18" s="180">
        <v>0.22077556000000001</v>
      </c>
      <c r="M18" s="57">
        <v>0.39929999999999999</v>
      </c>
      <c r="N18" s="57">
        <v>0.33</v>
      </c>
      <c r="O18" s="523">
        <v>0.71499999999999997</v>
      </c>
      <c r="P18" s="184">
        <v>1.71153285</v>
      </c>
      <c r="Q18" s="184">
        <v>1.71153285</v>
      </c>
      <c r="R18" s="185">
        <v>1.71153285</v>
      </c>
      <c r="S18" s="109" t="s">
        <v>72</v>
      </c>
    </row>
    <row r="19" spans="2:20" ht="20.25" customHeight="1" x14ac:dyDescent="0.25">
      <c r="B19" s="538" t="s">
        <v>322</v>
      </c>
      <c r="C19" s="117" t="s">
        <v>138</v>
      </c>
      <c r="D19" s="179">
        <f t="shared" si="7"/>
        <v>6.5401485900000003</v>
      </c>
      <c r="E19" s="56">
        <v>2.86514859</v>
      </c>
      <c r="F19" s="180">
        <v>1.33125</v>
      </c>
      <c r="G19" s="57">
        <v>1.6875</v>
      </c>
      <c r="H19" s="57">
        <v>0.375</v>
      </c>
      <c r="I19" s="532">
        <v>0.28125</v>
      </c>
      <c r="J19" s="522">
        <f t="shared" si="8"/>
        <v>6.5401485900000003</v>
      </c>
      <c r="K19" s="56">
        <v>2.86514859</v>
      </c>
      <c r="L19" s="180">
        <v>1.33125</v>
      </c>
      <c r="M19" s="57">
        <v>1.6875</v>
      </c>
      <c r="N19" s="57">
        <v>0.375</v>
      </c>
      <c r="O19" s="523">
        <v>0.28125</v>
      </c>
      <c r="P19" s="184">
        <v>4.1724369000000001</v>
      </c>
      <c r="Q19" s="184">
        <v>4.1724369000000001</v>
      </c>
      <c r="R19" s="185">
        <v>4.1454021500000007</v>
      </c>
      <c r="S19" s="109" t="s">
        <v>72</v>
      </c>
    </row>
    <row r="20" spans="2:20" ht="20.25" customHeight="1" x14ac:dyDescent="0.25">
      <c r="B20" s="538" t="s">
        <v>420</v>
      </c>
      <c r="C20" s="117" t="s">
        <v>281</v>
      </c>
      <c r="D20" s="179">
        <f t="shared" si="7"/>
        <v>3.4209149999999999</v>
      </c>
      <c r="E20" s="56">
        <v>0</v>
      </c>
      <c r="F20" s="180">
        <v>0</v>
      </c>
      <c r="G20" s="283">
        <v>2.2299150000000001</v>
      </c>
      <c r="H20" s="57">
        <v>0.432</v>
      </c>
      <c r="I20" s="513">
        <v>0.75900000000000001</v>
      </c>
      <c r="J20" s="522">
        <f t="shared" si="8"/>
        <v>3.4209149999999999</v>
      </c>
      <c r="K20" s="56">
        <v>0</v>
      </c>
      <c r="L20" s="180">
        <v>0</v>
      </c>
      <c r="M20" s="180">
        <v>2.2299150000000001</v>
      </c>
      <c r="N20" s="57">
        <v>0.432</v>
      </c>
      <c r="O20" s="523">
        <v>0.75900000000000001</v>
      </c>
      <c r="P20" s="184">
        <v>0.13100138</v>
      </c>
      <c r="Q20" s="184">
        <v>0.13100138</v>
      </c>
      <c r="R20" s="185">
        <v>0.13100138</v>
      </c>
      <c r="S20" s="109" t="s">
        <v>72</v>
      </c>
    </row>
    <row r="21" spans="2:20" ht="20.25" customHeight="1" x14ac:dyDescent="0.25">
      <c r="B21" s="538" t="s">
        <v>372</v>
      </c>
      <c r="C21" s="117" t="s">
        <v>139</v>
      </c>
      <c r="D21" s="179">
        <f t="shared" si="7"/>
        <v>0.52499999999999991</v>
      </c>
      <c r="E21" s="56">
        <v>0.05</v>
      </c>
      <c r="F21" s="180">
        <v>0.105</v>
      </c>
      <c r="G21" s="57">
        <v>0.19</v>
      </c>
      <c r="H21" s="57">
        <v>0.18</v>
      </c>
      <c r="I21" s="513">
        <v>0</v>
      </c>
      <c r="J21" s="522">
        <f t="shared" si="8"/>
        <v>0.52499999999999991</v>
      </c>
      <c r="K21" s="56">
        <v>0.05</v>
      </c>
      <c r="L21" s="180">
        <v>0.105</v>
      </c>
      <c r="M21" s="57">
        <v>0.19</v>
      </c>
      <c r="N21" s="57">
        <v>0.18</v>
      </c>
      <c r="O21" s="523">
        <v>0</v>
      </c>
      <c r="P21" s="184">
        <v>0.45499803999999999</v>
      </c>
      <c r="Q21" s="184">
        <v>0.45499803999999999</v>
      </c>
      <c r="R21" s="185">
        <v>0.45499803999999999</v>
      </c>
      <c r="S21" s="109" t="s">
        <v>79</v>
      </c>
    </row>
    <row r="22" spans="2:20" ht="20.25" customHeight="1" x14ac:dyDescent="0.25">
      <c r="B22" s="538" t="s">
        <v>323</v>
      </c>
      <c r="C22" s="117" t="s">
        <v>140</v>
      </c>
      <c r="D22" s="179">
        <f t="shared" si="7"/>
        <v>1.647</v>
      </c>
      <c r="E22" s="56">
        <v>0</v>
      </c>
      <c r="F22" s="180">
        <v>1.08</v>
      </c>
      <c r="G22" s="57">
        <v>0.56699999999999995</v>
      </c>
      <c r="H22" s="57">
        <v>0</v>
      </c>
      <c r="I22" s="532">
        <v>0</v>
      </c>
      <c r="J22" s="522">
        <f t="shared" si="8"/>
        <v>1.647</v>
      </c>
      <c r="K22" s="56">
        <v>0</v>
      </c>
      <c r="L22" s="180">
        <v>1.08</v>
      </c>
      <c r="M22" s="57">
        <v>0.56699999999999995</v>
      </c>
      <c r="N22" s="57">
        <v>0</v>
      </c>
      <c r="O22" s="523">
        <v>0</v>
      </c>
      <c r="P22" s="184">
        <v>0.40099217999999998</v>
      </c>
      <c r="Q22" s="184">
        <v>0.40099217999999998</v>
      </c>
      <c r="R22" s="185">
        <v>0.40099217999999998</v>
      </c>
      <c r="S22" s="109" t="s">
        <v>79</v>
      </c>
    </row>
    <row r="23" spans="2:20" ht="29.25" customHeight="1" x14ac:dyDescent="0.25">
      <c r="B23" s="127" t="s">
        <v>141</v>
      </c>
      <c r="C23" s="128" t="s">
        <v>142</v>
      </c>
      <c r="D23" s="137">
        <f t="shared" ref="D23:O23" si="9">SUM(D24:D27)</f>
        <v>29.607338000000002</v>
      </c>
      <c r="E23" s="59">
        <f t="shared" si="9"/>
        <v>0</v>
      </c>
      <c r="F23" s="149">
        <f t="shared" si="9"/>
        <v>6.3509620000000009</v>
      </c>
      <c r="G23" s="60">
        <f t="shared" si="9"/>
        <v>10.059023</v>
      </c>
      <c r="H23" s="149">
        <f t="shared" si="9"/>
        <v>6.3424829999999996</v>
      </c>
      <c r="I23" s="410">
        <f t="shared" ref="I23:J23" si="10">SUM(I24:I27)</f>
        <v>6.85487</v>
      </c>
      <c r="J23" s="137">
        <f t="shared" si="10"/>
        <v>29.606998999999998</v>
      </c>
      <c r="K23" s="59">
        <f t="shared" si="9"/>
        <v>0</v>
      </c>
      <c r="L23" s="149">
        <f t="shared" si="9"/>
        <v>6.3506230000000006</v>
      </c>
      <c r="M23" s="60">
        <f t="shared" si="9"/>
        <v>10.059023</v>
      </c>
      <c r="N23" s="60">
        <f t="shared" si="9"/>
        <v>6.3424829999999996</v>
      </c>
      <c r="O23" s="410">
        <f t="shared" si="9"/>
        <v>6.85487</v>
      </c>
      <c r="P23" s="137">
        <f>SUM(P24:P27)</f>
        <v>27.392742629999997</v>
      </c>
      <c r="Q23" s="176">
        <f>SUM(Q24:Q27)</f>
        <v>26.75182736</v>
      </c>
      <c r="R23" s="177">
        <f>SUM(R24:R27)</f>
        <v>22.328377850000003</v>
      </c>
      <c r="S23" s="140" t="s">
        <v>410</v>
      </c>
      <c r="T23" s="28"/>
    </row>
    <row r="24" spans="2:20" ht="20.25" customHeight="1" x14ac:dyDescent="0.25">
      <c r="B24" s="339" t="s">
        <v>324</v>
      </c>
      <c r="C24" s="194" t="s">
        <v>143</v>
      </c>
      <c r="D24" s="179">
        <f>SUM(E24:I24)</f>
        <v>20.241601000000003</v>
      </c>
      <c r="E24" s="56">
        <v>0</v>
      </c>
      <c r="F24" s="180">
        <v>4.0323390000000003</v>
      </c>
      <c r="G24" s="57">
        <v>6.647805</v>
      </c>
      <c r="H24" s="180">
        <v>2.7065869999999999</v>
      </c>
      <c r="I24" s="409">
        <f>5.16615+1.68872</f>
        <v>6.85487</v>
      </c>
      <c r="J24" s="179">
        <f>SUM(K24:O24)</f>
        <v>20.241261999999999</v>
      </c>
      <c r="K24" s="56">
        <v>0</v>
      </c>
      <c r="L24" s="180">
        <v>4.032</v>
      </c>
      <c r="M24" s="57">
        <v>6.647805</v>
      </c>
      <c r="N24" s="57">
        <v>2.7065869999999999</v>
      </c>
      <c r="O24" s="411">
        <f>5.16615+1.68872</f>
        <v>6.85487</v>
      </c>
      <c r="P24" s="196">
        <v>18.276841289999997</v>
      </c>
      <c r="Q24" s="184">
        <v>17.635926019999999</v>
      </c>
      <c r="R24" s="185">
        <v>13.212476510000002</v>
      </c>
      <c r="S24" s="109" t="s">
        <v>144</v>
      </c>
      <c r="T24" s="28"/>
    </row>
    <row r="25" spans="2:20" ht="20.25" customHeight="1" x14ac:dyDescent="0.25">
      <c r="B25" s="643" t="s">
        <v>325</v>
      </c>
      <c r="C25" s="700" t="s">
        <v>145</v>
      </c>
      <c r="D25" s="701">
        <f>SUM(E25:I25)</f>
        <v>7.6903159999999993</v>
      </c>
      <c r="E25" s="698">
        <v>0</v>
      </c>
      <c r="F25" s="695">
        <v>1.9157839999999999</v>
      </c>
      <c r="G25" s="696">
        <v>2.8872659999999999</v>
      </c>
      <c r="H25" s="697">
        <v>2.8872659999999999</v>
      </c>
      <c r="I25" s="699">
        <v>0</v>
      </c>
      <c r="J25" s="694">
        <f>SUM(K25:O25)</f>
        <v>7.6903159999999993</v>
      </c>
      <c r="K25" s="698">
        <v>0</v>
      </c>
      <c r="L25" s="695">
        <v>1.9157839999999999</v>
      </c>
      <c r="M25" s="697">
        <v>2.8872659999999999</v>
      </c>
      <c r="N25" s="697">
        <v>2.8872659999999999</v>
      </c>
      <c r="O25" s="699">
        <v>0</v>
      </c>
      <c r="P25" s="196">
        <v>7.3026792000000009</v>
      </c>
      <c r="Q25" s="184">
        <v>7.3026792000000009</v>
      </c>
      <c r="R25" s="185">
        <v>7.3026792000000009</v>
      </c>
      <c r="S25" s="172" t="s">
        <v>146</v>
      </c>
      <c r="T25" s="28"/>
    </row>
    <row r="26" spans="2:20" ht="20.25" customHeight="1" x14ac:dyDescent="0.25">
      <c r="B26" s="643"/>
      <c r="C26" s="700"/>
      <c r="D26" s="701">
        <f t="shared" ref="D26" si="11">SUM(E26:H26)</f>
        <v>0</v>
      </c>
      <c r="E26" s="698"/>
      <c r="F26" s="695"/>
      <c r="G26" s="696"/>
      <c r="H26" s="697"/>
      <c r="I26" s="699"/>
      <c r="J26" s="694"/>
      <c r="K26" s="698"/>
      <c r="L26" s="695"/>
      <c r="M26" s="697"/>
      <c r="N26" s="697"/>
      <c r="O26" s="699"/>
      <c r="P26" s="196">
        <v>0.16200000000000001</v>
      </c>
      <c r="Q26" s="184">
        <v>0.16200000000000001</v>
      </c>
      <c r="R26" s="185">
        <v>0.16200000000000001</v>
      </c>
      <c r="S26" s="172" t="s">
        <v>147</v>
      </c>
      <c r="T26" s="28"/>
    </row>
    <row r="27" spans="2:20" ht="20.25" customHeight="1" thickBot="1" x14ac:dyDescent="0.3">
      <c r="B27" s="339" t="s">
        <v>326</v>
      </c>
      <c r="C27" s="130" t="s">
        <v>148</v>
      </c>
      <c r="D27" s="179">
        <f>SUM(E27:I27)</f>
        <v>1.675421</v>
      </c>
      <c r="E27" s="56">
        <v>0</v>
      </c>
      <c r="F27" s="180">
        <v>0.402839</v>
      </c>
      <c r="G27" s="291">
        <v>0.52395199999999997</v>
      </c>
      <c r="H27" s="180">
        <v>0.74863000000000002</v>
      </c>
      <c r="I27" s="411">
        <v>0</v>
      </c>
      <c r="J27" s="179">
        <f>SUM(K27:O27)</f>
        <v>1.675421</v>
      </c>
      <c r="K27" s="56">
        <v>0</v>
      </c>
      <c r="L27" s="180">
        <v>0.402839</v>
      </c>
      <c r="M27" s="291">
        <v>0.52395199999999997</v>
      </c>
      <c r="N27" s="57">
        <v>0.74863000000000002</v>
      </c>
      <c r="O27" s="411">
        <v>0</v>
      </c>
      <c r="P27" s="183">
        <v>1.6512221400000002</v>
      </c>
      <c r="Q27" s="184">
        <v>1.6512221400000002</v>
      </c>
      <c r="R27" s="185">
        <v>1.6512221400000002</v>
      </c>
      <c r="S27" s="124" t="s">
        <v>79</v>
      </c>
      <c r="T27" s="28"/>
    </row>
    <row r="28" spans="2:20" ht="20.25" customHeight="1" thickBot="1" x14ac:dyDescent="0.3">
      <c r="B28" s="85" t="s">
        <v>65</v>
      </c>
      <c r="C28" s="86"/>
      <c r="D28" s="190">
        <f t="shared" ref="D28:K28" si="12">+D8</f>
        <v>77.890131789999998</v>
      </c>
      <c r="E28" s="191">
        <f>+E8</f>
        <v>6.2696070800000001</v>
      </c>
      <c r="F28" s="268">
        <f t="shared" si="12"/>
        <v>32.292550130000002</v>
      </c>
      <c r="G28" s="192">
        <f>+G8</f>
        <v>22.496016999999998</v>
      </c>
      <c r="H28" s="268">
        <f t="shared" si="12"/>
        <v>8.221837579999999</v>
      </c>
      <c r="I28" s="506">
        <f t="shared" ref="I28:J28" si="13">+I8</f>
        <v>8.6101200000000002</v>
      </c>
      <c r="J28" s="190">
        <f t="shared" si="13"/>
        <v>77.889792789999987</v>
      </c>
      <c r="K28" s="191">
        <f t="shared" si="12"/>
        <v>6.2696070800000001</v>
      </c>
      <c r="L28" s="268">
        <f t="shared" ref="L28:R28" si="14">+L8</f>
        <v>32.292211130000005</v>
      </c>
      <c r="M28" s="192">
        <f t="shared" si="14"/>
        <v>22.496016999999998</v>
      </c>
      <c r="N28" s="192">
        <f t="shared" si="14"/>
        <v>8.221837579999999</v>
      </c>
      <c r="O28" s="506">
        <f t="shared" si="14"/>
        <v>8.6101200000000002</v>
      </c>
      <c r="P28" s="190">
        <f>+P8</f>
        <v>61.8041974</v>
      </c>
      <c r="Q28" s="497">
        <f t="shared" si="14"/>
        <v>61.163282129999999</v>
      </c>
      <c r="R28" s="498">
        <f t="shared" si="14"/>
        <v>55.21741188</v>
      </c>
      <c r="S28" s="110"/>
    </row>
    <row r="29" spans="2:20" ht="11.25" customHeight="1" thickTop="1" x14ac:dyDescent="0.25">
      <c r="B29" s="66"/>
    </row>
    <row r="30" spans="2:20" x14ac:dyDescent="0.25">
      <c r="B30" s="111" t="s">
        <v>25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2:20" x14ac:dyDescent="0.25">
      <c r="B31" s="111" t="s">
        <v>26</v>
      </c>
      <c r="D31" s="26"/>
      <c r="E31" s="26"/>
      <c r="F31" s="26"/>
      <c r="G31" s="26"/>
      <c r="H31" s="332"/>
      <c r="I31" s="332"/>
      <c r="J31" s="26"/>
      <c r="K31" s="26"/>
      <c r="L31" s="26"/>
      <c r="M31" s="26"/>
      <c r="N31" s="26"/>
      <c r="O31" s="26"/>
      <c r="P31" s="68"/>
      <c r="Q31" s="68"/>
      <c r="R31" s="68"/>
    </row>
    <row r="32" spans="2:20" x14ac:dyDescent="0.25">
      <c r="B32" s="111" t="s">
        <v>267</v>
      </c>
    </row>
    <row r="33" spans="2:19" x14ac:dyDescent="0.25">
      <c r="B33" s="112" t="s">
        <v>266</v>
      </c>
    </row>
    <row r="34" spans="2:19" x14ac:dyDescent="0.25">
      <c r="B34" s="112" t="s">
        <v>66</v>
      </c>
      <c r="G34" s="322"/>
      <c r="K34" s="320"/>
    </row>
    <row r="35" spans="2:19" x14ac:dyDescent="0.25">
      <c r="C35" s="7"/>
      <c r="S35" s="8"/>
    </row>
    <row r="36" spans="2:19" x14ac:dyDescent="0.25">
      <c r="C36" s="27"/>
    </row>
    <row r="37" spans="2:19" x14ac:dyDescent="0.25">
      <c r="C37" s="27"/>
    </row>
    <row r="38" spans="2:19" x14ac:dyDescent="0.25">
      <c r="C38" s="27"/>
    </row>
    <row r="39" spans="2:19" x14ac:dyDescent="0.25">
      <c r="C39" s="27"/>
    </row>
    <row r="40" spans="2:19" x14ac:dyDescent="0.25">
      <c r="C40" s="27"/>
    </row>
    <row r="41" spans="2:19" x14ac:dyDescent="0.25">
      <c r="C41" s="27"/>
    </row>
    <row r="42" spans="2:19" x14ac:dyDescent="0.25">
      <c r="C42" s="27"/>
    </row>
    <row r="43" spans="2:19" x14ac:dyDescent="0.25">
      <c r="C43" s="27"/>
    </row>
    <row r="44" spans="2:19" x14ac:dyDescent="0.25">
      <c r="C44" s="27"/>
    </row>
    <row r="45" spans="2:19" x14ac:dyDescent="0.25">
      <c r="C45" s="27"/>
    </row>
    <row r="46" spans="2:19" x14ac:dyDescent="0.25">
      <c r="C46" s="27"/>
    </row>
    <row r="48" spans="2:19" x14ac:dyDescent="0.25">
      <c r="C48" s="7"/>
    </row>
    <row r="50" spans="3:3" x14ac:dyDescent="0.25">
      <c r="C50" s="7"/>
    </row>
    <row r="52" spans="3:3" x14ac:dyDescent="0.25">
      <c r="C52" s="7"/>
    </row>
  </sheetData>
  <mergeCells count="22">
    <mergeCell ref="O25:O26"/>
    <mergeCell ref="B2:S2"/>
    <mergeCell ref="B3:S3"/>
    <mergeCell ref="B5:C7"/>
    <mergeCell ref="S5:S7"/>
    <mergeCell ref="P5:R6"/>
    <mergeCell ref="D6:I6"/>
    <mergeCell ref="D5:O5"/>
    <mergeCell ref="J6:O6"/>
    <mergeCell ref="B25:B26"/>
    <mergeCell ref="L25:L26"/>
    <mergeCell ref="M25:M26"/>
    <mergeCell ref="N25:N26"/>
    <mergeCell ref="K25:K26"/>
    <mergeCell ref="C25:C26"/>
    <mergeCell ref="D25:D26"/>
    <mergeCell ref="J25:J26"/>
    <mergeCell ref="F25:F26"/>
    <mergeCell ref="G25:G26"/>
    <mergeCell ref="H25:H26"/>
    <mergeCell ref="E25:E26"/>
    <mergeCell ref="I25:I26"/>
  </mergeCells>
  <hyperlinks>
    <hyperlink ref="C27" r:id="rId1"/>
    <hyperlink ref="C9" r:id="rId2" location="eduacion_cuadro"/>
    <hyperlink ref="C24" r:id="rId3"/>
    <hyperlink ref="S25" r:id="rId4" display="Ejecución directa y convocatoria subvenciones"/>
    <hyperlink ref="S26" r:id="rId5" display="      Convocatoria de subvenciones"/>
    <hyperlink ref="P25" r:id="rId6" display="https://www.educastur.es/documents/34868/40144/2021-11-proyectos-PROA%2B-convoca-publicos-res.pdf/fe4d0346-c1da-dc2e-b93d-39ec678481c1?t=1636105294420"/>
    <hyperlink ref="P26" r:id="rId7" display="https://sede.asturias.es/bopa/2022/01/25/2022-00200.pdf"/>
    <hyperlink ref="M9" r:id="rId8" location="alumnado" display="https://www.lamoncloa.gob.es/consejodeministros/referencias/Paginas/2022/refc20220405_corregida.aspx - alumnado"/>
    <hyperlink ref="G27" r:id="rId9" display="https://www.boe.es/boe/dias/2022/08/03/pdfs/BOE-A-2022-13093.pdf"/>
    <hyperlink ref="G25:G26" r:id="rId10" display="https://www.boe.es/boe/dias/2022/08/03/pdfs/BOE-A-2022-13094.pdf"/>
    <hyperlink ref="C25:C26" r:id="rId11" display="* PROA +"/>
    <hyperlink ref="G14" r:id="rId12" display="https://www.boe.es/boe/dias/2022/08/03/pdfs/BOE-A-2022-13096.pdf"/>
    <hyperlink ref="F9" r:id="rId13" display="https://www.boe.es/boe/dias/2021/09/23/pdfs/BOE-A-2021-15397.pdf"/>
    <hyperlink ref="M27" r:id="rId14" display="https://www.boe.es/boe/dias/2022/08/03/pdfs/BOE-A-2022-13093.pdf"/>
    <hyperlink ref="G10" r:id="rId15" display="https://www.boe.es/boe/dias/2022/12/14/pdfs/BOE-A-2022-21172.pdf"/>
    <hyperlink ref="H10" r:id="rId16" display="https://www.boe.es/boe/dias/2023/07/03/pdfs/BOE-A-2023-15427.pdf"/>
    <hyperlink ref="P24" r:id="rId17" display="C:\Users\MANUEASG\Downloads\RES Y CONVOCATORIA FIRM Y REGIST.PDF"/>
    <hyperlink ref="I24" r:id="rId18" display="https://www.boe.es/boe/dias/2024/10/28/pdfs/BOE-A-2024-22177.pdf"/>
    <hyperlink ref="G20" r:id="rId19" display="https://www.todofp.es/comunes/noticias/2022/23-11-2022redestatalcentrosexcelenciafp.html"/>
    <hyperlink ref="I18" r:id="rId20" display="https://www.boe.es/diario_boe/txt.php?id=BOE-A-2024-25845"/>
    <hyperlink ref="I19" r:id="rId21" display="https://www.boe.es/diario_boe/txt.php?id=BOE-A-2024-25845"/>
  </hyperlinks>
  <printOptions horizontalCentered="1" verticalCentered="1"/>
  <pageMargins left="0" right="0" top="0" bottom="0" header="0" footer="0"/>
  <pageSetup paperSize="9" scale="61" fitToHeight="0" orientation="landscape" verticalDpi="0" r:id="rId22"/>
  <drawing r:id="rId2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R69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5.28515625" style="2" customWidth="1"/>
    <col min="3" max="3" width="95.85546875" style="1" customWidth="1"/>
    <col min="4" max="13" width="9" style="1" customWidth="1"/>
    <col min="14" max="16" width="16.28515625" style="1" customWidth="1"/>
    <col min="17" max="17" width="75.85546875" style="1" customWidth="1"/>
    <col min="18" max="20" width="11.42578125" style="1"/>
    <col min="21" max="21" width="47.140625" style="1" customWidth="1"/>
    <col min="22" max="16384" width="11.42578125" style="1"/>
  </cols>
  <sheetData>
    <row r="1" spans="2:17" ht="75.75" customHeight="1" x14ac:dyDescent="0.25"/>
    <row r="2" spans="2:17" ht="17.25" x14ac:dyDescent="0.25">
      <c r="B2" s="602" t="s">
        <v>460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</row>
    <row r="3" spans="2:17" ht="17.25" x14ac:dyDescent="0.25">
      <c r="B3" s="602" t="s">
        <v>523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</row>
    <row r="4" spans="2:17" ht="7.5" customHeight="1" thickBot="1" x14ac:dyDescent="0.3"/>
    <row r="5" spans="2:17" ht="27.75" customHeight="1" thickTop="1" thickBot="1" x14ac:dyDescent="0.3">
      <c r="B5" s="603" t="s">
        <v>51</v>
      </c>
      <c r="C5" s="604"/>
      <c r="D5" s="612" t="s">
        <v>52</v>
      </c>
      <c r="E5" s="613"/>
      <c r="F5" s="613"/>
      <c r="G5" s="613"/>
      <c r="H5" s="613"/>
      <c r="I5" s="613"/>
      <c r="J5" s="613"/>
      <c r="K5" s="613"/>
      <c r="L5" s="613"/>
      <c r="M5" s="609"/>
      <c r="N5" s="612" t="s">
        <v>265</v>
      </c>
      <c r="O5" s="613"/>
      <c r="P5" s="609"/>
      <c r="Q5" s="619" t="s">
        <v>67</v>
      </c>
    </row>
    <row r="6" spans="2:17" ht="27" customHeight="1" thickTop="1" thickBot="1" x14ac:dyDescent="0.3">
      <c r="B6" s="605"/>
      <c r="C6" s="606"/>
      <c r="D6" s="616" t="s">
        <v>53</v>
      </c>
      <c r="E6" s="617"/>
      <c r="F6" s="617"/>
      <c r="G6" s="617"/>
      <c r="H6" s="569"/>
      <c r="I6" s="616" t="s">
        <v>54</v>
      </c>
      <c r="J6" s="617"/>
      <c r="K6" s="617"/>
      <c r="L6" s="617"/>
      <c r="M6" s="618"/>
      <c r="N6" s="615"/>
      <c r="O6" s="615"/>
      <c r="P6" s="611"/>
      <c r="Q6" s="620"/>
    </row>
    <row r="7" spans="2:17" ht="39.75" customHeight="1" thickBot="1" x14ac:dyDescent="0.3">
      <c r="B7" s="607"/>
      <c r="C7" s="608"/>
      <c r="D7" s="87" t="s">
        <v>55</v>
      </c>
      <c r="E7" s="31">
        <v>2021</v>
      </c>
      <c r="F7" s="32">
        <v>2022</v>
      </c>
      <c r="G7" s="32">
        <v>2023</v>
      </c>
      <c r="H7" s="31">
        <v>2024</v>
      </c>
      <c r="I7" s="87" t="s">
        <v>55</v>
      </c>
      <c r="J7" s="31">
        <v>2021</v>
      </c>
      <c r="K7" s="32">
        <v>2022</v>
      </c>
      <c r="L7" s="32">
        <v>2023</v>
      </c>
      <c r="M7" s="484">
        <v>2024</v>
      </c>
      <c r="N7" s="76" t="s">
        <v>4</v>
      </c>
      <c r="O7" s="76" t="s">
        <v>5</v>
      </c>
      <c r="P7" s="102" t="s">
        <v>6</v>
      </c>
      <c r="Q7" s="621"/>
    </row>
    <row r="8" spans="2:17" ht="20.25" customHeight="1" thickBot="1" x14ac:dyDescent="0.3">
      <c r="B8" s="79" t="s">
        <v>73</v>
      </c>
      <c r="C8" s="80" t="s">
        <v>74</v>
      </c>
      <c r="D8" s="93">
        <f t="shared" ref="D8:L8" si="0">+D12+D9</f>
        <v>27.75500847</v>
      </c>
      <c r="E8" s="37">
        <f t="shared" si="0"/>
        <v>22.829407</v>
      </c>
      <c r="F8" s="40">
        <f t="shared" si="0"/>
        <v>4.5539181800000001</v>
      </c>
      <c r="G8" s="40">
        <f t="shared" si="0"/>
        <v>0.37168329</v>
      </c>
      <c r="H8" s="201">
        <f t="shared" ref="H8" si="1">+H12+H9</f>
        <v>0</v>
      </c>
      <c r="I8" s="93">
        <f t="shared" si="0"/>
        <v>27.75500847</v>
      </c>
      <c r="J8" s="37">
        <f t="shared" si="0"/>
        <v>22.829407</v>
      </c>
      <c r="K8" s="40">
        <f t="shared" si="0"/>
        <v>4.5539181800000001</v>
      </c>
      <c r="L8" s="40">
        <f t="shared" si="0"/>
        <v>0</v>
      </c>
      <c r="M8" s="94">
        <f t="shared" ref="M8" si="2">+M12+M9</f>
        <v>0.37168329</v>
      </c>
      <c r="N8" s="78">
        <f>+N12+N9</f>
        <v>28.797986180000002</v>
      </c>
      <c r="O8" s="78">
        <f>+O12+O9</f>
        <v>28.072770710000007</v>
      </c>
      <c r="P8" s="104">
        <f>+P12+P9</f>
        <v>17.234384259999999</v>
      </c>
      <c r="Q8" s="120"/>
    </row>
    <row r="9" spans="2:17" ht="20.25" customHeight="1" x14ac:dyDescent="0.25">
      <c r="B9" s="127" t="s">
        <v>81</v>
      </c>
      <c r="C9" s="208" t="s">
        <v>82</v>
      </c>
      <c r="D9" s="165">
        <f t="shared" ref="D9:P9" si="3">+D10+D11</f>
        <v>27.75500847</v>
      </c>
      <c r="E9" s="44">
        <f t="shared" si="3"/>
        <v>22.829407</v>
      </c>
      <c r="F9" s="45">
        <f t="shared" si="3"/>
        <v>4.5539181800000001</v>
      </c>
      <c r="G9" s="45">
        <f t="shared" si="3"/>
        <v>0.37168329</v>
      </c>
      <c r="H9" s="204">
        <f t="shared" ref="H9" si="4">+H10+H11</f>
        <v>0</v>
      </c>
      <c r="I9" s="165">
        <f t="shared" si="3"/>
        <v>27.75500847</v>
      </c>
      <c r="J9" s="44">
        <f t="shared" si="3"/>
        <v>22.829407</v>
      </c>
      <c r="K9" s="45">
        <f t="shared" si="3"/>
        <v>4.5539181800000001</v>
      </c>
      <c r="L9" s="45">
        <f t="shared" si="3"/>
        <v>0</v>
      </c>
      <c r="M9" s="136">
        <f t="shared" ref="M9" si="5">+M10+M11</f>
        <v>0.37168329</v>
      </c>
      <c r="N9" s="43">
        <f t="shared" si="3"/>
        <v>28.797986180000002</v>
      </c>
      <c r="O9" s="43">
        <f t="shared" si="3"/>
        <v>28.072770710000007</v>
      </c>
      <c r="P9" s="136">
        <f t="shared" si="3"/>
        <v>17.234384259999999</v>
      </c>
      <c r="Q9" s="138" t="s">
        <v>178</v>
      </c>
    </row>
    <row r="10" spans="2:17" ht="20.25" customHeight="1" x14ac:dyDescent="0.25">
      <c r="B10" s="129" t="s">
        <v>332</v>
      </c>
      <c r="C10" s="130" t="s">
        <v>179</v>
      </c>
      <c r="D10" s="118">
        <f>SUM(E10:G10)</f>
        <v>19.323293</v>
      </c>
      <c r="E10" s="47">
        <v>19.323293</v>
      </c>
      <c r="F10" s="48">
        <v>0</v>
      </c>
      <c r="G10" s="48">
        <v>0</v>
      </c>
      <c r="H10" s="331">
        <v>0</v>
      </c>
      <c r="I10" s="118">
        <f>SUM(J10:L10)</f>
        <v>19.323293</v>
      </c>
      <c r="J10" s="47">
        <v>19.323293</v>
      </c>
      <c r="K10" s="48">
        <v>0</v>
      </c>
      <c r="L10" s="48">
        <v>0</v>
      </c>
      <c r="M10" s="119">
        <v>0</v>
      </c>
      <c r="N10" s="184">
        <v>20.772681890000005</v>
      </c>
      <c r="O10" s="184">
        <v>20.047466420000006</v>
      </c>
      <c r="P10" s="185">
        <v>11.138094560000001</v>
      </c>
      <c r="Q10" s="124" t="s">
        <v>180</v>
      </c>
    </row>
    <row r="11" spans="2:17" ht="20.25" customHeight="1" thickBot="1" x14ac:dyDescent="0.3">
      <c r="B11" s="129" t="s">
        <v>333</v>
      </c>
      <c r="C11" s="130" t="s">
        <v>181</v>
      </c>
      <c r="D11" s="118">
        <f>SUM(E11:G11)</f>
        <v>8.4317154700000003</v>
      </c>
      <c r="E11" s="47">
        <v>3.5061140000000002</v>
      </c>
      <c r="F11" s="325">
        <v>4.5539181800000001</v>
      </c>
      <c r="G11" s="48">
        <v>0.37168329</v>
      </c>
      <c r="H11" s="331">
        <v>0</v>
      </c>
      <c r="I11" s="118">
        <f>SUM(J11:M11)</f>
        <v>8.4317154700000003</v>
      </c>
      <c r="J11" s="47">
        <v>3.5061140000000002</v>
      </c>
      <c r="K11" s="325">
        <v>4.5539181800000001</v>
      </c>
      <c r="L11" s="48">
        <v>0</v>
      </c>
      <c r="M11" s="119">
        <v>0.37168329</v>
      </c>
      <c r="N11" s="205">
        <v>8.0253042899999993</v>
      </c>
      <c r="O11" s="184">
        <v>8.0253042899999993</v>
      </c>
      <c r="P11" s="432">
        <v>6.0962896999999998</v>
      </c>
      <c r="Q11" s="124" t="s">
        <v>534</v>
      </c>
    </row>
    <row r="12" spans="2:17" ht="20.25" hidden="1" customHeight="1" x14ac:dyDescent="0.25">
      <c r="B12" s="127" t="s">
        <v>182</v>
      </c>
      <c r="C12" s="208" t="s">
        <v>183</v>
      </c>
      <c r="D12" s="165">
        <f t="shared" ref="D12:P12" si="6">+D13+D14</f>
        <v>0</v>
      </c>
      <c r="E12" s="44">
        <f t="shared" si="6"/>
        <v>0</v>
      </c>
      <c r="F12" s="45">
        <f t="shared" si="6"/>
        <v>0</v>
      </c>
      <c r="G12" s="45">
        <f t="shared" si="6"/>
        <v>0</v>
      </c>
      <c r="H12" s="204"/>
      <c r="I12" s="165">
        <f t="shared" si="6"/>
        <v>0</v>
      </c>
      <c r="J12" s="44">
        <f t="shared" si="6"/>
        <v>0</v>
      </c>
      <c r="K12" s="45">
        <f t="shared" si="6"/>
        <v>0</v>
      </c>
      <c r="L12" s="45">
        <f t="shared" si="6"/>
        <v>0</v>
      </c>
      <c r="M12" s="136">
        <f t="shared" ref="M12" si="7">+M13+M14</f>
        <v>0</v>
      </c>
      <c r="N12" s="43">
        <f t="shared" si="6"/>
        <v>0</v>
      </c>
      <c r="O12" s="43">
        <f t="shared" si="6"/>
        <v>0</v>
      </c>
      <c r="P12" s="136">
        <f t="shared" si="6"/>
        <v>0</v>
      </c>
      <c r="Q12" s="138" t="s">
        <v>184</v>
      </c>
    </row>
    <row r="13" spans="2:17" ht="20.25" hidden="1" customHeight="1" x14ac:dyDescent="0.25">
      <c r="B13" s="129" t="s">
        <v>334</v>
      </c>
      <c r="C13" s="83" t="s">
        <v>185</v>
      </c>
      <c r="D13" s="118">
        <f>SUM(E13:G13)</f>
        <v>0</v>
      </c>
      <c r="E13" s="47">
        <v>0</v>
      </c>
      <c r="F13" s="48">
        <v>0</v>
      </c>
      <c r="G13" s="48">
        <v>0</v>
      </c>
      <c r="H13" s="331"/>
      <c r="I13" s="118">
        <f>SUM(J13:L13)</f>
        <v>0</v>
      </c>
      <c r="J13" s="47">
        <v>0</v>
      </c>
      <c r="K13" s="48">
        <v>0</v>
      </c>
      <c r="L13" s="48">
        <v>0</v>
      </c>
      <c r="M13" s="119">
        <v>0</v>
      </c>
      <c r="N13" s="122">
        <v>0</v>
      </c>
      <c r="O13" s="122">
        <v>0</v>
      </c>
      <c r="P13" s="123">
        <v>0</v>
      </c>
      <c r="Q13" s="124" t="s">
        <v>186</v>
      </c>
    </row>
    <row r="14" spans="2:17" ht="20.25" hidden="1" customHeight="1" thickBot="1" x14ac:dyDescent="0.3">
      <c r="B14" s="129" t="s">
        <v>335</v>
      </c>
      <c r="C14" s="83" t="s">
        <v>187</v>
      </c>
      <c r="D14" s="118">
        <f>SUM(E14:G14)</f>
        <v>0</v>
      </c>
      <c r="E14" s="47">
        <v>0</v>
      </c>
      <c r="F14" s="48">
        <v>0</v>
      </c>
      <c r="G14" s="48">
        <v>0</v>
      </c>
      <c r="H14" s="331"/>
      <c r="I14" s="118">
        <f>SUM(J14:L14)</f>
        <v>0</v>
      </c>
      <c r="J14" s="47">
        <v>0</v>
      </c>
      <c r="K14" s="48">
        <v>0</v>
      </c>
      <c r="L14" s="48">
        <v>0</v>
      </c>
      <c r="M14" s="119">
        <v>0</v>
      </c>
      <c r="N14" s="122">
        <v>0</v>
      </c>
      <c r="O14" s="122">
        <v>0</v>
      </c>
      <c r="P14" s="123">
        <v>0</v>
      </c>
      <c r="Q14" s="124" t="s">
        <v>188</v>
      </c>
    </row>
    <row r="15" spans="2:17" ht="20.25" customHeight="1" thickBot="1" x14ac:dyDescent="0.3">
      <c r="B15" s="79" t="s">
        <v>56</v>
      </c>
      <c r="C15" s="80" t="s">
        <v>189</v>
      </c>
      <c r="D15" s="93">
        <f>+D16+D29+D22</f>
        <v>33.03652194</v>
      </c>
      <c r="E15" s="37">
        <f t="shared" ref="E15:P15" si="8">+E16+E29+E22</f>
        <v>19.234589999999997</v>
      </c>
      <c r="F15" s="40">
        <f t="shared" si="8"/>
        <v>8.3461569999999998</v>
      </c>
      <c r="G15" s="40">
        <f t="shared" si="8"/>
        <v>0</v>
      </c>
      <c r="H15" s="201">
        <f t="shared" si="8"/>
        <v>5.4557749399999995</v>
      </c>
      <c r="I15" s="93">
        <f t="shared" si="8"/>
        <v>29.314146999999998</v>
      </c>
      <c r="J15" s="37">
        <f t="shared" si="8"/>
        <v>19.234589999999997</v>
      </c>
      <c r="K15" s="40">
        <f t="shared" si="8"/>
        <v>8.3461569999999998</v>
      </c>
      <c r="L15" s="40">
        <f t="shared" si="8"/>
        <v>0</v>
      </c>
      <c r="M15" s="94">
        <f t="shared" si="8"/>
        <v>1.7334000000000001</v>
      </c>
      <c r="N15" s="78">
        <f t="shared" si="8"/>
        <v>31.282396559999995</v>
      </c>
      <c r="O15" s="78">
        <f t="shared" si="8"/>
        <v>30.535516039999997</v>
      </c>
      <c r="P15" s="104">
        <f t="shared" si="8"/>
        <v>20.32173066</v>
      </c>
      <c r="Q15" s="107"/>
    </row>
    <row r="16" spans="2:17" ht="20.25" customHeight="1" x14ac:dyDescent="0.25">
      <c r="B16" s="81" t="s">
        <v>190</v>
      </c>
      <c r="C16" s="209" t="s">
        <v>191</v>
      </c>
      <c r="D16" s="91">
        <f t="shared" ref="D16:P16" si="9">SUM(D17:D21)</f>
        <v>17.416725999999997</v>
      </c>
      <c r="E16" s="38">
        <f t="shared" si="9"/>
        <v>15.894803999999999</v>
      </c>
      <c r="F16" s="41">
        <f t="shared" si="9"/>
        <v>1.521922</v>
      </c>
      <c r="G16" s="41">
        <f t="shared" si="9"/>
        <v>0</v>
      </c>
      <c r="H16" s="200">
        <f t="shared" ref="H16" si="10">SUM(H17:H21)</f>
        <v>0</v>
      </c>
      <c r="I16" s="91">
        <f t="shared" si="9"/>
        <v>17.416725999999997</v>
      </c>
      <c r="J16" s="38">
        <f t="shared" si="9"/>
        <v>15.894803999999999</v>
      </c>
      <c r="K16" s="41">
        <f t="shared" si="9"/>
        <v>1.521922</v>
      </c>
      <c r="L16" s="41">
        <f t="shared" si="9"/>
        <v>0</v>
      </c>
      <c r="M16" s="92">
        <f t="shared" ref="M16" si="11">SUM(M17:M21)</f>
        <v>0</v>
      </c>
      <c r="N16" s="33">
        <f t="shared" si="9"/>
        <v>16.528678809999995</v>
      </c>
      <c r="O16" s="33">
        <f t="shared" si="9"/>
        <v>16.471739259999996</v>
      </c>
      <c r="P16" s="92">
        <f t="shared" si="9"/>
        <v>13.67363166</v>
      </c>
      <c r="Q16" s="108" t="s">
        <v>416</v>
      </c>
    </row>
    <row r="17" spans="2:18" ht="20.25" customHeight="1" x14ac:dyDescent="0.25">
      <c r="B17" s="342" t="s">
        <v>338</v>
      </c>
      <c r="C17" s="117" t="s">
        <v>364</v>
      </c>
      <c r="D17" s="118">
        <f>SUM(E17:G17)</f>
        <v>6.128552</v>
      </c>
      <c r="E17" s="47">
        <v>6.128552</v>
      </c>
      <c r="F17" s="281">
        <v>0</v>
      </c>
      <c r="G17" s="48">
        <v>0</v>
      </c>
      <c r="H17" s="331">
        <v>0</v>
      </c>
      <c r="I17" s="118">
        <f>SUM(J17:L17)</f>
        <v>6.128552</v>
      </c>
      <c r="J17" s="47">
        <v>6.128552</v>
      </c>
      <c r="K17" s="48">
        <v>0</v>
      </c>
      <c r="L17" s="48">
        <v>0</v>
      </c>
      <c r="M17" s="119">
        <v>0</v>
      </c>
      <c r="N17" s="184">
        <v>5.9790472599999998</v>
      </c>
      <c r="O17" s="184">
        <v>5.9790472599999998</v>
      </c>
      <c r="P17" s="185">
        <v>4.5953548900000003</v>
      </c>
      <c r="Q17" s="109" t="s">
        <v>79</v>
      </c>
      <c r="R17" s="28"/>
    </row>
    <row r="18" spans="2:18" ht="20.25" customHeight="1" x14ac:dyDescent="0.25">
      <c r="B18" s="643" t="s">
        <v>337</v>
      </c>
      <c r="C18" s="131" t="s">
        <v>192</v>
      </c>
      <c r="D18" s="118">
        <f>SUM(E18:G18)</f>
        <v>2.8786</v>
      </c>
      <c r="E18" s="47">
        <v>2.8786</v>
      </c>
      <c r="F18" s="48">
        <v>0</v>
      </c>
      <c r="G18" s="48">
        <v>0</v>
      </c>
      <c r="H18" s="331">
        <v>0</v>
      </c>
      <c r="I18" s="118">
        <f>SUM(J18:L18)</f>
        <v>2.8786</v>
      </c>
      <c r="J18" s="47">
        <v>2.8786</v>
      </c>
      <c r="K18" s="48">
        <v>0</v>
      </c>
      <c r="L18" s="48">
        <v>0</v>
      </c>
      <c r="M18" s="119">
        <v>0</v>
      </c>
      <c r="N18" s="184">
        <v>2.5131313799999999</v>
      </c>
      <c r="O18" s="184">
        <v>2.5131313799999999</v>
      </c>
      <c r="P18" s="185">
        <v>2.1262261799999997</v>
      </c>
      <c r="Q18" s="109" t="s">
        <v>79</v>
      </c>
      <c r="R18" s="28"/>
    </row>
    <row r="19" spans="2:18" ht="20.25" customHeight="1" x14ac:dyDescent="0.25">
      <c r="B19" s="643"/>
      <c r="C19" s="131" t="s">
        <v>193</v>
      </c>
      <c r="D19" s="118">
        <f>SUM(E19:G19)</f>
        <v>2.0649999999999999</v>
      </c>
      <c r="E19" s="47">
        <v>2.0649999999999999</v>
      </c>
      <c r="F19" s="48">
        <v>0</v>
      </c>
      <c r="G19" s="48">
        <v>0</v>
      </c>
      <c r="H19" s="331">
        <v>0</v>
      </c>
      <c r="I19" s="118">
        <f>SUM(J19:L19)</f>
        <v>2.0649999999999999</v>
      </c>
      <c r="J19" s="47">
        <v>2.0649999999999999</v>
      </c>
      <c r="K19" s="48">
        <v>0</v>
      </c>
      <c r="L19" s="48">
        <v>0</v>
      </c>
      <c r="M19" s="119">
        <v>0</v>
      </c>
      <c r="N19" s="184">
        <v>2.08015901</v>
      </c>
      <c r="O19" s="184">
        <v>2.02321946</v>
      </c>
      <c r="P19" s="185">
        <v>1.8219955700000001</v>
      </c>
      <c r="Q19" s="109" t="s">
        <v>194</v>
      </c>
      <c r="R19" s="28"/>
    </row>
    <row r="20" spans="2:18" ht="20.25" customHeight="1" x14ac:dyDescent="0.25">
      <c r="B20" s="643"/>
      <c r="C20" s="131" t="s">
        <v>195</v>
      </c>
      <c r="D20" s="118">
        <f>SUM(E20:G20)</f>
        <v>4.8226519999999997</v>
      </c>
      <c r="E20" s="47">
        <v>4.8226519999999997</v>
      </c>
      <c r="F20" s="48">
        <v>0</v>
      </c>
      <c r="G20" s="48">
        <v>0</v>
      </c>
      <c r="H20" s="331">
        <v>0</v>
      </c>
      <c r="I20" s="118">
        <f>SUM(J20:L20)</f>
        <v>4.8226519999999997</v>
      </c>
      <c r="J20" s="47">
        <v>4.8226519999999997</v>
      </c>
      <c r="K20" s="48">
        <v>0</v>
      </c>
      <c r="L20" s="48">
        <v>0</v>
      </c>
      <c r="M20" s="119">
        <v>0</v>
      </c>
      <c r="N20" s="306">
        <v>4.4344191699999991</v>
      </c>
      <c r="O20" s="184">
        <v>4.4344191699999991</v>
      </c>
      <c r="P20" s="185">
        <v>3.7595828199999994</v>
      </c>
      <c r="Q20" s="124" t="s">
        <v>284</v>
      </c>
      <c r="R20" s="28"/>
    </row>
    <row r="21" spans="2:18" ht="20.25" customHeight="1" x14ac:dyDescent="0.25">
      <c r="B21" s="129" t="s">
        <v>366</v>
      </c>
      <c r="C21" s="131" t="s">
        <v>532</v>
      </c>
      <c r="D21" s="118">
        <f>SUM(E21:G21)</f>
        <v>1.521922</v>
      </c>
      <c r="E21" s="47">
        <v>0</v>
      </c>
      <c r="F21" s="319">
        <v>1.521922</v>
      </c>
      <c r="G21" s="48">
        <v>0</v>
      </c>
      <c r="H21" s="331">
        <v>0</v>
      </c>
      <c r="I21" s="118">
        <f>SUM(J21:L21)</f>
        <v>1.521922</v>
      </c>
      <c r="J21" s="47">
        <v>0</v>
      </c>
      <c r="K21" s="315">
        <v>1.521922</v>
      </c>
      <c r="L21" s="48">
        <v>0</v>
      </c>
      <c r="M21" s="119">
        <v>0</v>
      </c>
      <c r="N21" s="184">
        <v>1.5219219900000001</v>
      </c>
      <c r="O21" s="184">
        <v>1.5219219900000001</v>
      </c>
      <c r="P21" s="185">
        <v>1.3704722</v>
      </c>
      <c r="Q21" s="124" t="s">
        <v>274</v>
      </c>
      <c r="R21" s="28"/>
    </row>
    <row r="22" spans="2:18" ht="20.25" customHeight="1" x14ac:dyDescent="0.25">
      <c r="B22" s="127" t="s">
        <v>58</v>
      </c>
      <c r="C22" s="128" t="s">
        <v>59</v>
      </c>
      <c r="D22" s="165">
        <f>SUM(D23:D28)</f>
        <v>10.90928094</v>
      </c>
      <c r="E22" s="146">
        <f t="shared" ref="E22:H22" si="12">SUM(E23:E28)</f>
        <v>2.3199459999999998</v>
      </c>
      <c r="F22" s="45">
        <f t="shared" si="12"/>
        <v>3.1335600000000001</v>
      </c>
      <c r="G22" s="45">
        <f t="shared" si="12"/>
        <v>0</v>
      </c>
      <c r="H22" s="136">
        <f t="shared" si="12"/>
        <v>5.4557749399999995</v>
      </c>
      <c r="I22" s="165">
        <f>SUM(I23:I28)</f>
        <v>7.1869060000000005</v>
      </c>
      <c r="J22" s="146">
        <f t="shared" ref="J22:P22" si="13">SUM(J23:J28)</f>
        <v>2.3199459999999998</v>
      </c>
      <c r="K22" s="45">
        <f t="shared" si="13"/>
        <v>3.1335600000000001</v>
      </c>
      <c r="L22" s="45">
        <f t="shared" si="13"/>
        <v>0</v>
      </c>
      <c r="M22" s="136">
        <f t="shared" si="13"/>
        <v>1.7334000000000001</v>
      </c>
      <c r="N22" s="165">
        <f t="shared" si="13"/>
        <v>10.280681749999999</v>
      </c>
      <c r="O22" s="170">
        <f t="shared" si="13"/>
        <v>9.5907407800000009</v>
      </c>
      <c r="P22" s="171">
        <f t="shared" si="13"/>
        <v>4.2863630000000006</v>
      </c>
      <c r="Q22" s="138" t="s">
        <v>413</v>
      </c>
      <c r="R22" s="28"/>
    </row>
    <row r="23" spans="2:18" ht="29.25" customHeight="1" x14ac:dyDescent="0.25">
      <c r="B23" s="570" t="s">
        <v>298</v>
      </c>
      <c r="C23" s="83" t="s">
        <v>60</v>
      </c>
      <c r="D23" s="118">
        <f>SUM(E23:G23)</f>
        <v>2.3199459999999998</v>
      </c>
      <c r="E23" s="147">
        <v>2.3199459999999998</v>
      </c>
      <c r="F23" s="48">
        <v>0</v>
      </c>
      <c r="G23" s="48">
        <v>0</v>
      </c>
      <c r="H23" s="119">
        <v>0</v>
      </c>
      <c r="I23" s="118">
        <f>SUM(J23:L23)</f>
        <v>2.3199459999999998</v>
      </c>
      <c r="J23" s="147">
        <v>2.3199459999999998</v>
      </c>
      <c r="K23" s="48">
        <v>0</v>
      </c>
      <c r="L23" s="48">
        <v>0</v>
      </c>
      <c r="M23" s="119">
        <v>0</v>
      </c>
      <c r="N23" s="196">
        <v>2.4173052300000002</v>
      </c>
      <c r="O23" s="184">
        <v>2.4173052300000002</v>
      </c>
      <c r="P23" s="185">
        <v>2.09471987</v>
      </c>
      <c r="Q23" s="109" t="s">
        <v>261</v>
      </c>
      <c r="R23" s="28"/>
    </row>
    <row r="24" spans="2:18" ht="20.25" customHeight="1" x14ac:dyDescent="0.25">
      <c r="B24" s="570" t="s">
        <v>299</v>
      </c>
      <c r="C24" s="83" t="s">
        <v>257</v>
      </c>
      <c r="D24" s="118">
        <f t="shared" ref="D24:D25" si="14">SUM(E24:G24)</f>
        <v>1.68276</v>
      </c>
      <c r="E24" s="147">
        <v>0</v>
      </c>
      <c r="F24" s="48">
        <v>1.68276</v>
      </c>
      <c r="G24" s="48">
        <v>0</v>
      </c>
      <c r="H24" s="119">
        <v>0</v>
      </c>
      <c r="I24" s="118">
        <f t="shared" ref="I24:I25" si="15">SUM(J24:L24)</f>
        <v>1.68276</v>
      </c>
      <c r="J24" s="147">
        <v>0</v>
      </c>
      <c r="K24" s="48">
        <v>1.68276</v>
      </c>
      <c r="L24" s="48">
        <v>0</v>
      </c>
      <c r="M24" s="119">
        <v>0</v>
      </c>
      <c r="N24" s="183">
        <v>1.8421765400000001</v>
      </c>
      <c r="O24" s="184">
        <v>1.8421765400000001</v>
      </c>
      <c r="P24" s="185">
        <v>1.17628646</v>
      </c>
      <c r="Q24" s="109" t="s">
        <v>256</v>
      </c>
      <c r="R24" s="28"/>
    </row>
    <row r="25" spans="2:18" ht="20.25" customHeight="1" x14ac:dyDescent="0.25">
      <c r="B25" s="570" t="s">
        <v>300</v>
      </c>
      <c r="C25" s="210" t="s">
        <v>486</v>
      </c>
      <c r="D25" s="118">
        <f t="shared" si="14"/>
        <v>1.4508000000000001</v>
      </c>
      <c r="E25" s="147">
        <v>0</v>
      </c>
      <c r="F25" s="48">
        <v>1.4508000000000001</v>
      </c>
      <c r="G25" s="48">
        <v>0</v>
      </c>
      <c r="H25" s="119">
        <v>0</v>
      </c>
      <c r="I25" s="118">
        <f t="shared" si="15"/>
        <v>1.4508000000000001</v>
      </c>
      <c r="J25" s="147">
        <v>0</v>
      </c>
      <c r="K25" s="48">
        <v>1.4508000000000001</v>
      </c>
      <c r="L25" s="48">
        <v>0</v>
      </c>
      <c r="M25" s="119">
        <v>0</v>
      </c>
      <c r="N25" s="183">
        <v>1.5466958500000001</v>
      </c>
      <c r="O25" s="184">
        <v>1.5466958500000001</v>
      </c>
      <c r="P25" s="185">
        <v>0.87582075999999998</v>
      </c>
      <c r="Q25" s="109" t="s">
        <v>79</v>
      </c>
      <c r="R25" s="28"/>
    </row>
    <row r="26" spans="2:18" ht="20.25" customHeight="1" x14ac:dyDescent="0.25">
      <c r="B26" s="507" t="s">
        <v>493</v>
      </c>
      <c r="C26" s="509" t="s">
        <v>485</v>
      </c>
      <c r="D26" s="118">
        <f>SUM(E26:H26)</f>
        <v>1.7334000000000001</v>
      </c>
      <c r="E26" s="147">
        <v>0</v>
      </c>
      <c r="F26" s="48">
        <v>0</v>
      </c>
      <c r="G26" s="48">
        <v>0</v>
      </c>
      <c r="H26" s="304">
        <v>1.7334000000000001</v>
      </c>
      <c r="I26" s="118">
        <f>SUM(J26:M26)</f>
        <v>1.7334000000000001</v>
      </c>
      <c r="J26" s="147">
        <v>0</v>
      </c>
      <c r="K26" s="48">
        <v>0</v>
      </c>
      <c r="L26" s="48">
        <v>0</v>
      </c>
      <c r="M26" s="119">
        <v>1.7334000000000001</v>
      </c>
      <c r="N26" s="183">
        <v>0.86562508000000005</v>
      </c>
      <c r="O26" s="184">
        <v>0.86562508000000005</v>
      </c>
      <c r="P26" s="173">
        <v>7.2971680000000011E-2</v>
      </c>
      <c r="Q26" s="109" t="s">
        <v>79</v>
      </c>
      <c r="R26" s="28"/>
    </row>
    <row r="27" spans="2:18" ht="20.25" customHeight="1" x14ac:dyDescent="0.25">
      <c r="B27" s="507" t="s">
        <v>494</v>
      </c>
      <c r="C27" s="509" t="s">
        <v>495</v>
      </c>
      <c r="D27" s="118">
        <f t="shared" ref="D27:D28" si="16">SUM(E27:H27)</f>
        <v>0.74233780000000005</v>
      </c>
      <c r="E27" s="147">
        <v>0</v>
      </c>
      <c r="F27" s="48">
        <v>0</v>
      </c>
      <c r="G27" s="48">
        <v>0</v>
      </c>
      <c r="H27" s="304">
        <v>0.74233780000000005</v>
      </c>
      <c r="I27" s="118">
        <f t="shared" ref="I27:I28" si="17">SUM(J27:M27)</f>
        <v>0</v>
      </c>
      <c r="J27" s="147">
        <v>0</v>
      </c>
      <c r="K27" s="48">
        <v>0</v>
      </c>
      <c r="L27" s="48">
        <v>0</v>
      </c>
      <c r="M27" s="119">
        <v>0</v>
      </c>
      <c r="N27" s="183">
        <v>0.78616775999999999</v>
      </c>
      <c r="O27" s="184">
        <v>9.6226789999999993E-2</v>
      </c>
      <c r="P27" s="173">
        <v>4.0603639999999996E-2</v>
      </c>
      <c r="Q27" s="109" t="s">
        <v>79</v>
      </c>
      <c r="R27" s="28"/>
    </row>
    <row r="28" spans="2:18" ht="20.25" customHeight="1" thickBot="1" x14ac:dyDescent="0.3">
      <c r="B28" s="507" t="s">
        <v>496</v>
      </c>
      <c r="C28" s="509" t="s">
        <v>497</v>
      </c>
      <c r="D28" s="118">
        <f t="shared" si="16"/>
        <v>2.9800371399999999</v>
      </c>
      <c r="E28" s="147">
        <v>0</v>
      </c>
      <c r="F28" s="48">
        <v>0</v>
      </c>
      <c r="G28" s="48">
        <v>0</v>
      </c>
      <c r="H28" s="304">
        <v>2.9800371399999999</v>
      </c>
      <c r="I28" s="118">
        <f t="shared" si="17"/>
        <v>0</v>
      </c>
      <c r="J28" s="147">
        <v>0</v>
      </c>
      <c r="K28" s="48">
        <v>0</v>
      </c>
      <c r="L28" s="48">
        <v>0</v>
      </c>
      <c r="M28" s="119">
        <v>0</v>
      </c>
      <c r="N28" s="578">
        <v>2.8227112899999995</v>
      </c>
      <c r="O28" s="184">
        <v>2.8227112899999995</v>
      </c>
      <c r="P28" s="173">
        <v>2.5960589999999995E-2</v>
      </c>
      <c r="Q28" s="109" t="s">
        <v>79</v>
      </c>
      <c r="R28" s="28"/>
    </row>
    <row r="29" spans="2:18" ht="20.25" customHeight="1" x14ac:dyDescent="0.25">
      <c r="B29" s="127" t="s">
        <v>196</v>
      </c>
      <c r="C29" s="208" t="s">
        <v>197</v>
      </c>
      <c r="D29" s="165">
        <f>+D30+D31</f>
        <v>4.710515</v>
      </c>
      <c r="E29" s="44">
        <f t="shared" ref="E29:P29" si="18">+E30+E31</f>
        <v>1.0198400000000001</v>
      </c>
      <c r="F29" s="45">
        <f t="shared" si="18"/>
        <v>3.6906749999999997</v>
      </c>
      <c r="G29" s="45">
        <f t="shared" si="18"/>
        <v>0</v>
      </c>
      <c r="H29" s="204">
        <f t="shared" ref="H29" si="19">+H30+H31</f>
        <v>0</v>
      </c>
      <c r="I29" s="165">
        <f t="shared" si="18"/>
        <v>4.710515</v>
      </c>
      <c r="J29" s="44">
        <f t="shared" si="18"/>
        <v>1.0198400000000001</v>
      </c>
      <c r="K29" s="45">
        <f t="shared" si="18"/>
        <v>3.6906749999999997</v>
      </c>
      <c r="L29" s="45">
        <f t="shared" si="18"/>
        <v>0</v>
      </c>
      <c r="M29" s="136">
        <f t="shared" ref="M29" si="20">+M30+M31</f>
        <v>0</v>
      </c>
      <c r="N29" s="43">
        <f t="shared" si="18"/>
        <v>4.4730360000000005</v>
      </c>
      <c r="O29" s="43">
        <f t="shared" si="18"/>
        <v>4.4730360000000005</v>
      </c>
      <c r="P29" s="136">
        <f t="shared" si="18"/>
        <v>2.3617360000000001</v>
      </c>
      <c r="Q29" s="138" t="s">
        <v>178</v>
      </c>
      <c r="R29" s="28"/>
    </row>
    <row r="30" spans="2:18" ht="20.25" customHeight="1" x14ac:dyDescent="0.25">
      <c r="B30" s="129" t="s">
        <v>339</v>
      </c>
      <c r="C30" s="194" t="s">
        <v>198</v>
      </c>
      <c r="D30" s="118">
        <f>SUM(E30:G30)</f>
        <v>2.3617360000000001</v>
      </c>
      <c r="E30" s="47">
        <v>1.0198400000000001</v>
      </c>
      <c r="F30" s="48">
        <v>1.341896</v>
      </c>
      <c r="G30" s="48">
        <v>0</v>
      </c>
      <c r="H30" s="331">
        <v>0</v>
      </c>
      <c r="I30" s="118">
        <f>SUM(J30:L30)</f>
        <v>2.3617360000000001</v>
      </c>
      <c r="J30" s="47">
        <v>1.0198400000000001</v>
      </c>
      <c r="K30" s="48">
        <v>1.341896</v>
      </c>
      <c r="L30" s="48">
        <v>0</v>
      </c>
      <c r="M30" s="119">
        <v>0</v>
      </c>
      <c r="N30" s="184">
        <v>2.3617360000000001</v>
      </c>
      <c r="O30" s="184">
        <v>2.3617360000000001</v>
      </c>
      <c r="P30" s="185">
        <v>2.3617360000000001</v>
      </c>
      <c r="Q30" s="124" t="s">
        <v>498</v>
      </c>
      <c r="R30" s="28"/>
    </row>
    <row r="31" spans="2:18" ht="20.25" customHeight="1" thickBot="1" x14ac:dyDescent="0.3">
      <c r="B31" s="129" t="s">
        <v>340</v>
      </c>
      <c r="C31" s="131" t="s">
        <v>273</v>
      </c>
      <c r="D31" s="118">
        <f>SUM(E31:G31)</f>
        <v>2.348779</v>
      </c>
      <c r="E31" s="47">
        <v>0</v>
      </c>
      <c r="F31" s="316">
        <v>2.348779</v>
      </c>
      <c r="G31" s="48">
        <v>0</v>
      </c>
      <c r="H31" s="331">
        <v>0</v>
      </c>
      <c r="I31" s="118">
        <f>SUM(J31:L31)</f>
        <v>2.348779</v>
      </c>
      <c r="J31" s="47">
        <v>0</v>
      </c>
      <c r="K31" s="315">
        <v>2.348779</v>
      </c>
      <c r="L31" s="48">
        <v>0</v>
      </c>
      <c r="M31" s="119">
        <v>0</v>
      </c>
      <c r="N31" s="205">
        <v>2.1113</v>
      </c>
      <c r="O31" s="205">
        <v>2.1113</v>
      </c>
      <c r="P31" s="123">
        <v>0</v>
      </c>
      <c r="Q31" s="124" t="s">
        <v>272</v>
      </c>
      <c r="R31" s="28"/>
    </row>
    <row r="32" spans="2:18" ht="20.25" customHeight="1" thickBot="1" x14ac:dyDescent="0.3">
      <c r="B32" s="79" t="s">
        <v>68</v>
      </c>
      <c r="C32" s="80" t="s">
        <v>69</v>
      </c>
      <c r="D32" s="93">
        <f>+D33</f>
        <v>1.26</v>
      </c>
      <c r="E32" s="37">
        <f t="shared" ref="E32:P33" si="21">+E33</f>
        <v>0</v>
      </c>
      <c r="F32" s="40">
        <f t="shared" si="21"/>
        <v>0</v>
      </c>
      <c r="G32" s="40">
        <f t="shared" si="21"/>
        <v>1.26</v>
      </c>
      <c r="H32" s="143">
        <f t="shared" si="21"/>
        <v>0</v>
      </c>
      <c r="I32" s="93">
        <f t="shared" si="21"/>
        <v>0.63</v>
      </c>
      <c r="J32" s="37">
        <f t="shared" si="21"/>
        <v>0</v>
      </c>
      <c r="K32" s="40">
        <f t="shared" si="21"/>
        <v>0</v>
      </c>
      <c r="L32" s="40">
        <f t="shared" si="21"/>
        <v>0</v>
      </c>
      <c r="M32" s="201">
        <f t="shared" si="21"/>
        <v>0.63</v>
      </c>
      <c r="N32" s="93">
        <f t="shared" si="21"/>
        <v>1.10567634</v>
      </c>
      <c r="O32" s="78">
        <f t="shared" si="21"/>
        <v>1.10567634</v>
      </c>
      <c r="P32" s="104">
        <f t="shared" si="21"/>
        <v>0</v>
      </c>
      <c r="Q32" s="390"/>
      <c r="R32" s="28"/>
    </row>
    <row r="33" spans="2:18" ht="20.25" customHeight="1" x14ac:dyDescent="0.25">
      <c r="B33" s="81" t="s">
        <v>70</v>
      </c>
      <c r="C33" s="82" t="s">
        <v>71</v>
      </c>
      <c r="D33" s="91">
        <f>+D34</f>
        <v>1.26</v>
      </c>
      <c r="E33" s="38">
        <f t="shared" si="21"/>
        <v>0</v>
      </c>
      <c r="F33" s="41">
        <f t="shared" si="21"/>
        <v>0</v>
      </c>
      <c r="G33" s="41">
        <f t="shared" si="21"/>
        <v>1.26</v>
      </c>
      <c r="H33" s="144">
        <f t="shared" si="21"/>
        <v>0</v>
      </c>
      <c r="I33" s="91">
        <f t="shared" si="21"/>
        <v>0.63</v>
      </c>
      <c r="J33" s="38">
        <f t="shared" si="21"/>
        <v>0</v>
      </c>
      <c r="K33" s="41">
        <f t="shared" si="21"/>
        <v>0</v>
      </c>
      <c r="L33" s="41">
        <f t="shared" si="21"/>
        <v>0</v>
      </c>
      <c r="M33" s="200">
        <f t="shared" si="21"/>
        <v>0.63</v>
      </c>
      <c r="N33" s="91">
        <f t="shared" si="21"/>
        <v>1.10567634</v>
      </c>
      <c r="O33" s="77">
        <f t="shared" si="21"/>
        <v>1.10567634</v>
      </c>
      <c r="P33" s="103">
        <f t="shared" si="21"/>
        <v>0</v>
      </c>
      <c r="Q33" s="391" t="s">
        <v>487</v>
      </c>
      <c r="R33" s="28"/>
    </row>
    <row r="34" spans="2:18" ht="20.25" customHeight="1" thickBot="1" x14ac:dyDescent="0.3">
      <c r="B34" s="494" t="s">
        <v>516</v>
      </c>
      <c r="C34" s="423" t="s">
        <v>476</v>
      </c>
      <c r="D34" s="118">
        <f>+E34+F34+G34</f>
        <v>1.26</v>
      </c>
      <c r="E34" s="303">
        <v>0</v>
      </c>
      <c r="F34" s="424">
        <v>0</v>
      </c>
      <c r="G34" s="442">
        <v>1.26</v>
      </c>
      <c r="H34" s="586">
        <v>0</v>
      </c>
      <c r="I34" s="49">
        <f t="shared" ref="I34" si="22">SUM(J34:M34)</f>
        <v>0.63</v>
      </c>
      <c r="J34" s="47">
        <v>0</v>
      </c>
      <c r="K34" s="318">
        <v>0</v>
      </c>
      <c r="L34" s="48">
        <v>0</v>
      </c>
      <c r="M34" s="331">
        <v>0.63</v>
      </c>
      <c r="N34" s="183">
        <v>1.10567634</v>
      </c>
      <c r="O34" s="184">
        <v>1.10567634</v>
      </c>
      <c r="P34" s="123">
        <v>0</v>
      </c>
      <c r="Q34" s="392" t="s">
        <v>72</v>
      </c>
      <c r="R34" s="28"/>
    </row>
    <row r="35" spans="2:18" ht="20.25" customHeight="1" thickBot="1" x14ac:dyDescent="0.3">
      <c r="B35" s="79" t="s">
        <v>61</v>
      </c>
      <c r="C35" s="80" t="s">
        <v>264</v>
      </c>
      <c r="D35" s="93">
        <f>D36</f>
        <v>29.27140516</v>
      </c>
      <c r="E35" s="143">
        <f t="shared" ref="E35:P35" si="23">E36</f>
        <v>10.17333305</v>
      </c>
      <c r="F35" s="40">
        <f t="shared" si="23"/>
        <v>4.2616148100000002</v>
      </c>
      <c r="G35" s="40">
        <f t="shared" si="23"/>
        <v>0</v>
      </c>
      <c r="H35" s="94">
        <f t="shared" si="23"/>
        <v>14.836457299999999</v>
      </c>
      <c r="I35" s="93">
        <f t="shared" si="23"/>
        <v>29.27140516</v>
      </c>
      <c r="J35" s="143">
        <f t="shared" si="23"/>
        <v>10.17333305</v>
      </c>
      <c r="K35" s="40">
        <f t="shared" si="23"/>
        <v>4.2616148100000002</v>
      </c>
      <c r="L35" s="40">
        <f t="shared" si="23"/>
        <v>0</v>
      </c>
      <c r="M35" s="94">
        <f t="shared" si="23"/>
        <v>14.836457299999999</v>
      </c>
      <c r="N35" s="93">
        <f t="shared" si="23"/>
        <v>20.652438530000001</v>
      </c>
      <c r="O35" s="78">
        <f t="shared" si="23"/>
        <v>20.652438530000001</v>
      </c>
      <c r="P35" s="104">
        <f t="shared" si="23"/>
        <v>18.381661139999999</v>
      </c>
      <c r="Q35" s="107"/>
      <c r="R35" s="28"/>
    </row>
    <row r="36" spans="2:18" ht="20.25" customHeight="1" x14ac:dyDescent="0.25">
      <c r="B36" s="81" t="s">
        <v>62</v>
      </c>
      <c r="C36" s="84" t="s">
        <v>63</v>
      </c>
      <c r="D36" s="91">
        <f t="shared" ref="D36:H36" si="24">+D37+D43+D44</f>
        <v>29.27140516</v>
      </c>
      <c r="E36" s="144">
        <f t="shared" si="24"/>
        <v>10.17333305</v>
      </c>
      <c r="F36" s="41">
        <f t="shared" si="24"/>
        <v>4.2616148100000002</v>
      </c>
      <c r="G36" s="41">
        <f t="shared" si="24"/>
        <v>0</v>
      </c>
      <c r="H36" s="92">
        <f t="shared" si="24"/>
        <v>14.836457299999999</v>
      </c>
      <c r="I36" s="91">
        <f t="shared" ref="I36:P36" si="25">+I37+I43+I44</f>
        <v>29.27140516</v>
      </c>
      <c r="J36" s="144">
        <f t="shared" si="25"/>
        <v>10.17333305</v>
      </c>
      <c r="K36" s="41">
        <f t="shared" si="25"/>
        <v>4.2616148100000002</v>
      </c>
      <c r="L36" s="41">
        <f t="shared" si="25"/>
        <v>0</v>
      </c>
      <c r="M36" s="92">
        <f t="shared" si="25"/>
        <v>14.836457299999999</v>
      </c>
      <c r="N36" s="91">
        <f t="shared" si="25"/>
        <v>20.652438530000001</v>
      </c>
      <c r="O36" s="77">
        <f t="shared" si="25"/>
        <v>20.652438530000001</v>
      </c>
      <c r="P36" s="103">
        <f t="shared" si="25"/>
        <v>18.381661139999999</v>
      </c>
      <c r="Q36" s="108" t="s">
        <v>414</v>
      </c>
      <c r="R36" s="28"/>
    </row>
    <row r="37" spans="2:18" ht="20.25" customHeight="1" x14ac:dyDescent="0.25">
      <c r="B37" s="385" t="s">
        <v>301</v>
      </c>
      <c r="C37" s="334" t="s">
        <v>64</v>
      </c>
      <c r="D37" s="95">
        <f>SUM(E37:H37)</f>
        <v>14.434947860000001</v>
      </c>
      <c r="E37" s="364">
        <f>SUM(E38:E42)</f>
        <v>10.17333305</v>
      </c>
      <c r="F37" s="365">
        <f t="shared" ref="F37:H37" si="26">SUM(F38:F42)</f>
        <v>4.2616148100000002</v>
      </c>
      <c r="G37" s="74">
        <f t="shared" si="26"/>
        <v>0</v>
      </c>
      <c r="H37" s="96">
        <f t="shared" si="26"/>
        <v>0</v>
      </c>
      <c r="I37" s="95">
        <f>SUM(J37:M37)</f>
        <v>14.434947860000001</v>
      </c>
      <c r="J37" s="364">
        <f>SUM(J38:J42)</f>
        <v>10.17333305</v>
      </c>
      <c r="K37" s="367">
        <v>4.2616148100000002</v>
      </c>
      <c r="L37" s="74">
        <v>0</v>
      </c>
      <c r="M37" s="96">
        <v>0</v>
      </c>
      <c r="N37" s="274">
        <f>SUM(N38:N42)</f>
        <v>14.004144810000001</v>
      </c>
      <c r="O37" s="279">
        <f>SUM(O38:O42)</f>
        <v>14.004144810000001</v>
      </c>
      <c r="P37" s="295">
        <f>SUM(P38:P42)</f>
        <v>11.769331139999998</v>
      </c>
      <c r="Q37" s="435"/>
      <c r="R37" s="28"/>
    </row>
    <row r="38" spans="2:18" ht="20.25" customHeight="1" x14ac:dyDescent="0.25">
      <c r="B38" s="386"/>
      <c r="C38" s="335" t="s">
        <v>242</v>
      </c>
      <c r="D38" s="113">
        <f t="shared" ref="D38:D44" si="27">SUM(E38:H38)</f>
        <v>4.6274129999999998</v>
      </c>
      <c r="E38" s="148">
        <v>4.6274129999999998</v>
      </c>
      <c r="F38" s="366">
        <v>0</v>
      </c>
      <c r="G38" s="72">
        <v>0</v>
      </c>
      <c r="H38" s="114">
        <v>0</v>
      </c>
      <c r="I38" s="113">
        <f t="shared" ref="I38:I44" si="28">SUM(J38:M38)</f>
        <v>4.6274129999999998</v>
      </c>
      <c r="J38" s="148">
        <v>4.6274129999999998</v>
      </c>
      <c r="K38" s="366">
        <v>0</v>
      </c>
      <c r="L38" s="72">
        <v>0</v>
      </c>
      <c r="M38" s="114">
        <v>0</v>
      </c>
      <c r="N38" s="307">
        <f>5.39012264-0.19289592</f>
        <v>5.1972267200000006</v>
      </c>
      <c r="O38" s="336">
        <f>5.39012264-0.19289592</f>
        <v>5.1972267200000006</v>
      </c>
      <c r="P38" s="278">
        <f>3.1637064-0.19289592</f>
        <v>2.9708104799999999</v>
      </c>
      <c r="Q38" s="387" t="s">
        <v>525</v>
      </c>
      <c r="R38" s="28"/>
    </row>
    <row r="39" spans="2:18" ht="20.25" customHeight="1" x14ac:dyDescent="0.25">
      <c r="B39" s="386"/>
      <c r="C39" s="335" t="s">
        <v>499</v>
      </c>
      <c r="D39" s="113">
        <f t="shared" si="27"/>
        <v>0.246031</v>
      </c>
      <c r="E39" s="148">
        <v>0.246031</v>
      </c>
      <c r="F39" s="366">
        <v>0</v>
      </c>
      <c r="G39" s="72">
        <v>0</v>
      </c>
      <c r="H39" s="114">
        <v>0</v>
      </c>
      <c r="I39" s="113">
        <f t="shared" si="28"/>
        <v>0.246031</v>
      </c>
      <c r="J39" s="148">
        <v>0.246031</v>
      </c>
      <c r="K39" s="366">
        <v>0</v>
      </c>
      <c r="L39" s="72">
        <v>0</v>
      </c>
      <c r="M39" s="114">
        <v>0</v>
      </c>
      <c r="N39" s="307">
        <f>0.246031+0.5</f>
        <v>0.746031</v>
      </c>
      <c r="O39" s="452">
        <f>0.246031+0.5</f>
        <v>0.746031</v>
      </c>
      <c r="P39" s="278">
        <f>0.246031+0.5</f>
        <v>0.746031</v>
      </c>
      <c r="Q39" s="387" t="s">
        <v>269</v>
      </c>
      <c r="R39" s="28"/>
    </row>
    <row r="40" spans="2:18" ht="20.25" customHeight="1" x14ac:dyDescent="0.25">
      <c r="B40" s="386"/>
      <c r="C40" s="335" t="s">
        <v>500</v>
      </c>
      <c r="D40" s="113">
        <f t="shared" si="27"/>
        <v>5.8155836399999998</v>
      </c>
      <c r="E40" s="148">
        <v>1.5539688300000001</v>
      </c>
      <c r="F40" s="366">
        <v>4.2616148100000002</v>
      </c>
      <c r="G40" s="72">
        <v>0</v>
      </c>
      <c r="H40" s="114">
        <v>0</v>
      </c>
      <c r="I40" s="113">
        <f t="shared" si="28"/>
        <v>5.8155836399999998</v>
      </c>
      <c r="J40" s="148">
        <v>1.5539688300000001</v>
      </c>
      <c r="K40" s="366">
        <v>4.2616148100000002</v>
      </c>
      <c r="L40" s="72">
        <v>0</v>
      </c>
      <c r="M40" s="114">
        <v>0</v>
      </c>
      <c r="N40" s="307">
        <f>1.55396883+2.7616</f>
        <v>4.3155688300000001</v>
      </c>
      <c r="O40" s="452">
        <f>1.55396883+2.7616</f>
        <v>4.3155688300000001</v>
      </c>
      <c r="P40" s="278">
        <f>1.553969+2.76161481</f>
        <v>4.3155838099999997</v>
      </c>
      <c r="Q40" s="387" t="s">
        <v>269</v>
      </c>
      <c r="R40" s="28"/>
    </row>
    <row r="41" spans="2:18" ht="20.25" customHeight="1" x14ac:dyDescent="0.25">
      <c r="B41" s="386"/>
      <c r="C41" s="273" t="s">
        <v>501</v>
      </c>
      <c r="D41" s="113">
        <f t="shared" si="27"/>
        <v>3.6253182599999998</v>
      </c>
      <c r="E41" s="148">
        <v>3.6253182599999998</v>
      </c>
      <c r="F41" s="366">
        <v>0</v>
      </c>
      <c r="G41" s="72">
        <v>0</v>
      </c>
      <c r="H41" s="114">
        <v>0</v>
      </c>
      <c r="I41" s="113">
        <f t="shared" si="28"/>
        <v>3.6253182599999998</v>
      </c>
      <c r="J41" s="148">
        <v>3.6253182599999998</v>
      </c>
      <c r="K41" s="366">
        <v>0</v>
      </c>
      <c r="L41" s="72">
        <v>0</v>
      </c>
      <c r="M41" s="114">
        <v>0</v>
      </c>
      <c r="N41" s="337">
        <v>3.6253182599999998</v>
      </c>
      <c r="O41" s="503">
        <v>3.6253182599999998</v>
      </c>
      <c r="P41" s="278">
        <v>3.6253182599999998</v>
      </c>
      <c r="Q41" s="388" t="s">
        <v>269</v>
      </c>
      <c r="R41" s="28"/>
    </row>
    <row r="42" spans="2:18" ht="20.25" customHeight="1" x14ac:dyDescent="0.25">
      <c r="B42" s="386"/>
      <c r="C42" s="273" t="s">
        <v>268</v>
      </c>
      <c r="D42" s="113">
        <f t="shared" si="27"/>
        <v>0.12060195999999999</v>
      </c>
      <c r="E42" s="148">
        <v>0.12060195999999999</v>
      </c>
      <c r="F42" s="366">
        <v>0</v>
      </c>
      <c r="G42" s="72">
        <v>0</v>
      </c>
      <c r="H42" s="114">
        <v>0</v>
      </c>
      <c r="I42" s="113">
        <f t="shared" si="28"/>
        <v>0.12060195999999999</v>
      </c>
      <c r="J42" s="148">
        <v>0.12060195999999999</v>
      </c>
      <c r="K42" s="366">
        <v>0</v>
      </c>
      <c r="L42" s="72">
        <v>0</v>
      </c>
      <c r="M42" s="114">
        <v>0</v>
      </c>
      <c r="N42" s="337">
        <v>0.12</v>
      </c>
      <c r="O42" s="452">
        <v>0.12</v>
      </c>
      <c r="P42" s="278">
        <v>0.11158759</v>
      </c>
      <c r="Q42" s="388" t="s">
        <v>270</v>
      </c>
      <c r="R42" s="28"/>
    </row>
    <row r="43" spans="2:18" ht="20.25" customHeight="1" x14ac:dyDescent="0.25">
      <c r="B43" s="494" t="s">
        <v>489</v>
      </c>
      <c r="C43" s="499" t="s">
        <v>479</v>
      </c>
      <c r="D43" s="113">
        <f t="shared" si="27"/>
        <v>1.8364573</v>
      </c>
      <c r="E43" s="148">
        <v>0</v>
      </c>
      <c r="F43" s="366">
        <v>0</v>
      </c>
      <c r="G43" s="72">
        <v>0</v>
      </c>
      <c r="H43" s="114">
        <f>1.8364573</f>
        <v>1.8364573</v>
      </c>
      <c r="I43" s="113">
        <f t="shared" si="28"/>
        <v>1.8364573</v>
      </c>
      <c r="J43" s="148">
        <v>0</v>
      </c>
      <c r="K43" s="366">
        <v>0</v>
      </c>
      <c r="L43" s="72">
        <v>0</v>
      </c>
      <c r="M43" s="114">
        <f>1.8364573</f>
        <v>1.8364573</v>
      </c>
      <c r="N43" s="337">
        <v>1.6482937200000001</v>
      </c>
      <c r="O43" s="452">
        <v>1.6482937200000001</v>
      </c>
      <c r="P43" s="278">
        <v>1.61233</v>
      </c>
      <c r="Q43" s="388" t="s">
        <v>269</v>
      </c>
      <c r="R43" s="28"/>
    </row>
    <row r="44" spans="2:18" ht="20.25" customHeight="1" thickBot="1" x14ac:dyDescent="0.3">
      <c r="B44" s="494" t="s">
        <v>517</v>
      </c>
      <c r="C44" s="499" t="s">
        <v>480</v>
      </c>
      <c r="D44" s="113">
        <f t="shared" si="27"/>
        <v>13</v>
      </c>
      <c r="E44" s="148">
        <v>0</v>
      </c>
      <c r="F44" s="366">
        <v>0</v>
      </c>
      <c r="G44" s="72">
        <v>0</v>
      </c>
      <c r="H44" s="114">
        <v>13</v>
      </c>
      <c r="I44" s="113">
        <f t="shared" si="28"/>
        <v>13</v>
      </c>
      <c r="J44" s="148">
        <v>0</v>
      </c>
      <c r="K44" s="366">
        <v>0</v>
      </c>
      <c r="L44" s="72">
        <v>0</v>
      </c>
      <c r="M44" s="114">
        <v>13</v>
      </c>
      <c r="N44" s="337">
        <v>5</v>
      </c>
      <c r="O44" s="583">
        <v>5</v>
      </c>
      <c r="P44" s="278">
        <v>5</v>
      </c>
      <c r="Q44" s="388" t="s">
        <v>269</v>
      </c>
      <c r="R44" s="28"/>
    </row>
    <row r="45" spans="2:18" ht="20.25" customHeight="1" thickBot="1" x14ac:dyDescent="0.3">
      <c r="B45" s="85" t="s">
        <v>65</v>
      </c>
      <c r="C45" s="86"/>
      <c r="D45" s="97">
        <f>+D15+D8+D32+D35</f>
        <v>91.322935569999999</v>
      </c>
      <c r="E45" s="98">
        <f t="shared" ref="E45:P45" si="29">+E15+E8+E32+E35</f>
        <v>52.237330049999997</v>
      </c>
      <c r="F45" s="99">
        <f t="shared" si="29"/>
        <v>17.161689989999999</v>
      </c>
      <c r="G45" s="99">
        <f t="shared" si="29"/>
        <v>1.63168329</v>
      </c>
      <c r="H45" s="389">
        <f t="shared" si="29"/>
        <v>20.292232239999997</v>
      </c>
      <c r="I45" s="97">
        <f t="shared" si="29"/>
        <v>86.970560629999994</v>
      </c>
      <c r="J45" s="98">
        <f t="shared" si="29"/>
        <v>52.237330049999997</v>
      </c>
      <c r="K45" s="99">
        <f t="shared" si="29"/>
        <v>17.161689989999999</v>
      </c>
      <c r="L45" s="99">
        <f t="shared" si="29"/>
        <v>0</v>
      </c>
      <c r="M45" s="100">
        <f t="shared" si="29"/>
        <v>17.571540589999998</v>
      </c>
      <c r="N45" s="105">
        <f t="shared" si="29"/>
        <v>81.838497610000005</v>
      </c>
      <c r="O45" s="105">
        <f t="shared" si="29"/>
        <v>80.366401620000005</v>
      </c>
      <c r="P45" s="106">
        <f t="shared" si="29"/>
        <v>55.937776059999997</v>
      </c>
      <c r="Q45" s="110"/>
    </row>
    <row r="46" spans="2:18" ht="9.75" customHeight="1" thickTop="1" x14ac:dyDescent="0.25">
      <c r="B46" s="66"/>
    </row>
    <row r="47" spans="2:18" x14ac:dyDescent="0.25">
      <c r="B47" s="111" t="s">
        <v>25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18" x14ac:dyDescent="0.25">
      <c r="B48" s="111" t="s">
        <v>26</v>
      </c>
      <c r="D48" s="26"/>
      <c r="E48" s="26"/>
      <c r="F48" s="26"/>
      <c r="G48" s="26"/>
      <c r="H48" s="26"/>
      <c r="I48" s="26"/>
      <c r="J48" s="26"/>
      <c r="K48" s="26"/>
      <c r="L48" s="26"/>
      <c r="M48" s="534"/>
      <c r="N48" s="26"/>
      <c r="O48" s="26"/>
      <c r="P48" s="26"/>
    </row>
    <row r="49" spans="2:17" x14ac:dyDescent="0.25">
      <c r="B49" s="111" t="s">
        <v>267</v>
      </c>
    </row>
    <row r="50" spans="2:17" x14ac:dyDescent="0.25">
      <c r="B50" s="112" t="s">
        <v>266</v>
      </c>
      <c r="J50" s="321"/>
    </row>
    <row r="51" spans="2:17" x14ac:dyDescent="0.25">
      <c r="B51" s="112" t="s">
        <v>66</v>
      </c>
    </row>
    <row r="52" spans="2:17" x14ac:dyDescent="0.25">
      <c r="C52" s="7"/>
      <c r="Q52" s="8"/>
    </row>
    <row r="53" spans="2:17" x14ac:dyDescent="0.25">
      <c r="C53" s="27"/>
    </row>
    <row r="54" spans="2:17" x14ac:dyDescent="0.25">
      <c r="C54" s="27"/>
    </row>
    <row r="55" spans="2:17" x14ac:dyDescent="0.25">
      <c r="C55" s="27"/>
    </row>
    <row r="56" spans="2:17" x14ac:dyDescent="0.25">
      <c r="C56" s="27"/>
    </row>
    <row r="57" spans="2:17" x14ac:dyDescent="0.25">
      <c r="C57" s="27"/>
    </row>
    <row r="58" spans="2:17" x14ac:dyDescent="0.25">
      <c r="C58" s="27"/>
    </row>
    <row r="59" spans="2:17" x14ac:dyDescent="0.25">
      <c r="C59" s="27"/>
    </row>
    <row r="60" spans="2:17" x14ac:dyDescent="0.25">
      <c r="C60" s="27"/>
    </row>
    <row r="61" spans="2:17" x14ac:dyDescent="0.25">
      <c r="C61" s="27"/>
    </row>
    <row r="62" spans="2:17" x14ac:dyDescent="0.25">
      <c r="C62" s="27"/>
    </row>
    <row r="63" spans="2:17" x14ac:dyDescent="0.25">
      <c r="C63" s="27"/>
    </row>
    <row r="65" spans="3:3" x14ac:dyDescent="0.25">
      <c r="C65" s="7"/>
    </row>
    <row r="67" spans="3:3" x14ac:dyDescent="0.25">
      <c r="C67" s="7"/>
    </row>
    <row r="69" spans="3:3" x14ac:dyDescent="0.25">
      <c r="C69" s="7"/>
    </row>
  </sheetData>
  <mergeCells count="9">
    <mergeCell ref="B18:B20"/>
    <mergeCell ref="B2:Q2"/>
    <mergeCell ref="B3:Q3"/>
    <mergeCell ref="B5:C7"/>
    <mergeCell ref="Q5:Q7"/>
    <mergeCell ref="N5:P6"/>
    <mergeCell ref="D6:G6"/>
    <mergeCell ref="D5:M5"/>
    <mergeCell ref="I6:M6"/>
  </mergeCells>
  <hyperlinks>
    <hyperlink ref="C16" r:id="rId1"/>
    <hyperlink ref="C12" r:id="rId2"/>
    <hyperlink ref="C14" r:id="rId3"/>
    <hyperlink ref="C13" r:id="rId4"/>
    <hyperlink ref="C9" r:id="rId5" display="Transformación y digitalización de la cadena logística del sistema agroalimentario y pesquero"/>
    <hyperlink ref="C10" r:id="rId6"/>
    <hyperlink ref="C30" r:id="rId7"/>
    <hyperlink ref="C11" r:id="rId8"/>
    <hyperlink ref="N11" r:id="rId9" display="https://sede.asturias.es/bopa/2022/05/24/2022-03765.pdf"/>
    <hyperlink ref="N20" r:id="rId10" display="https://sede.asturias.es/bopa/2022/09/30/2022-07200.pdf"/>
    <hyperlink ref="F31" r:id="rId11" display="https://www.boe.es/boe/dias/2022/10/26/pdfs/BOE-A-2022-17473.pdf"/>
    <hyperlink ref="F21" r:id="rId12" location="Fondos" display="https://www.lamoncloa.gob.es/consejodeministros/referencias/Paginas/2022/refc20220830cc.aspx - Fondos"/>
    <hyperlink ref="P11" r:id="rId13" display="https://sede.asturias.es/bopa/2024/01/11/2024-00097.pdf"/>
    <hyperlink ref="O31" r:id="rId14" display="https://sede.asturias.es/bopa/2024/05/03/2024-03753.pdf"/>
    <hyperlink ref="N31" r:id="rId15" display="https://sede.asturias.es/bopa/2023/06/16/2023-05257.pdf"/>
    <hyperlink ref="G34" r:id="rId16" display="https://www.boe.es/boe/dias/2024/07/24/pdfs/BOE-A-2024-15337.pdf"/>
    <hyperlink ref="C34" r:id="rId17"/>
    <hyperlink ref="C23" r:id="rId18" display="* Actuaciones de depuración, saneamiento, eficiencia… (DESEAR): Actuaciones para la mejora de la eficiencia y reducción de pérdidas en redes de pequeños y medioanos municipios"/>
    <hyperlink ref="C25" r:id="rId19" display="* Transición digital en el sector del agua - PERTE ciclo del agua"/>
    <hyperlink ref="C24" r:id="rId20"/>
    <hyperlink ref="H26" r:id="rId21" display="https://www.miteco.gob.es/content/dam/miteco/es/agua/temas/pertes/conferencia-sectorial/2024-07-24-CSMA_AcuerdoSegundoRepartoPERTEciclodelagua.pdf"/>
    <hyperlink ref="N23" r:id="rId22" display="https://sede.asturias.es/bopa/2022/05/17/2022-03509.pdf"/>
    <hyperlink ref="E37" r:id="rId23" display="https://www.miteco.gob.es/es/calidad-y-evaluacion-ambiental/temas/prevencion-y-gestion-residuos/report_certificadoacuerdo3residuoscsma14-4-21_tcm30-525645.pdf"/>
    <hyperlink ref="F37" r:id="rId24" display="https://www.lamoncloa.gob.es/serviciosdeprensa/notasprensa/transicion-ecologica/Paginas/2022/200622-medio-ambiente.aspx"/>
    <hyperlink ref="J37" r:id="rId25" display="https://www.miteco.gob.es/es/calidad-y-evaluacion-ambiental/temas/prevencion-y-gestion-residuos/report_certificadoacuerdo3residuoscsma14-4-21_tcm30-525645.pdf"/>
    <hyperlink ref="O41" r:id="rId26" display="https://www.pap.hacienda.gob.es/bdnstrans/GE/es/convocatoria/603815"/>
    <hyperlink ref="N38" r:id="rId27" display="https://sede.asturias.es/bopa/2022/05/17/2022-03510.pdf"/>
    <hyperlink ref="O38" r:id="rId28" display="https://sede.asturias.es/bopa/2022/11/16/2022-08633.pdf"/>
  </hyperlinks>
  <printOptions horizontalCentered="1" verticalCentered="1"/>
  <pageMargins left="0" right="0" top="0" bottom="0" header="0" footer="0"/>
  <pageSetup paperSize="9" scale="46" fitToHeight="0" orientation="landscape" verticalDpi="1200" r:id="rId29"/>
  <drawing r:id="rId3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B880840B57204D816EA78B29C0079C" ma:contentTypeVersion="12" ma:contentTypeDescription="Crear nuevo documento." ma:contentTypeScope="" ma:versionID="49cb4995cb8ecbb9fa9859700071df34">
  <xsd:schema xmlns:xsd="http://www.w3.org/2001/XMLSchema" xmlns:xs="http://www.w3.org/2001/XMLSchema" xmlns:p="http://schemas.microsoft.com/office/2006/metadata/properties" xmlns:ns2="6abb6003-8e23-4d51-9717-0870494034a1" xmlns:ns3="b4fa1363-7a93-42fa-ae65-4fad6ea50d64" targetNamespace="http://schemas.microsoft.com/office/2006/metadata/properties" ma:root="true" ma:fieldsID="26bc69200b8d129550632e1c34307c78" ns2:_="" ns3:_="">
    <xsd:import namespace="6abb6003-8e23-4d51-9717-0870494034a1"/>
    <xsd:import namespace="b4fa1363-7a93-42fa-ae65-4fad6ea50d6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b6003-8e23-4d51-9717-0870494034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a1363-7a93-42fa-ae65-4fad6ea50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CFA74A-99D6-497D-B02A-AD23165768ED}">
  <ds:schemaRefs>
    <ds:schemaRef ds:uri="b4fa1363-7a93-42fa-ae65-4fad6ea50d64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abb6003-8e23-4d51-9717-0870494034a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3F9555-01FC-4356-942B-6B4ED1F3E4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bb6003-8e23-4d51-9717-0870494034a1"/>
    <ds:schemaRef ds:uri="b4fa1363-7a93-42fa-ae65-4fad6ea50d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4E3C5F-9F1C-4202-83E7-CD4EF2AB2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4</vt:i4>
      </vt:variant>
    </vt:vector>
  </HeadingPairs>
  <TitlesOfParts>
    <vt:vector size="16" baseType="lpstr">
      <vt:lpstr>Resumen (datos)</vt:lpstr>
      <vt:lpstr>Resumen (gráficos)</vt:lpstr>
      <vt:lpstr>1. Presidencia</vt:lpstr>
      <vt:lpstr>2. Hacienda </vt:lpstr>
      <vt:lpstr>3. Ordenac Territ</vt:lpstr>
      <vt:lpstr>4. Ciencia </vt:lpstr>
      <vt:lpstr>5. Salud </vt:lpstr>
      <vt:lpstr>6. Educación </vt:lpstr>
      <vt:lpstr>7. Movilidad</vt:lpstr>
      <vt:lpstr>8. Medio Rural</vt:lpstr>
      <vt:lpstr>9. Dchos sociales</vt:lpstr>
      <vt:lpstr>10. Cultura</vt:lpstr>
      <vt:lpstr>'1. Presidencia'!Área_de_impresión</vt:lpstr>
      <vt:lpstr>'10. Cultura'!Área_de_impresión</vt:lpstr>
      <vt:lpstr>'5. Salud '!Área_de_impresión</vt:lpstr>
      <vt:lpstr>'6. Educación '!Área_de_impresión</vt:lpstr>
    </vt:vector>
  </TitlesOfParts>
  <Company>Principado de Asturias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revision/>
  <cp:lastPrinted>2024-10-14T07:08:54Z</cp:lastPrinted>
  <dcterms:created xsi:type="dcterms:W3CDTF">2021-03-04T09:08:41Z</dcterms:created>
  <dcterms:modified xsi:type="dcterms:W3CDTF">2025-11-14T08:27:53Z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0x010100BEB880840B57204D816EA78B29C0079C</vt:lpwstr>
  </property>
</Properties>
</file>